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heckCompatibility="1" defaultThemeVersion="124226"/>
  <mc:AlternateContent xmlns:mc="http://schemas.openxmlformats.org/markup-compatibility/2006">
    <mc:Choice Requires="x15">
      <x15ac:absPath xmlns:x15ac="http://schemas.microsoft.com/office/spreadsheetml/2010/11/ac" url="E:\31OCT\"/>
    </mc:Choice>
  </mc:AlternateContent>
  <xr:revisionPtr revIDLastSave="0" documentId="13_ncr:1_{C1B5B849-D294-4948-BAAB-EF57E30081EB}" xr6:coauthVersionLast="47" xr6:coauthVersionMax="47" xr10:uidLastSave="{00000000-0000-0000-0000-000000000000}"/>
  <bookViews>
    <workbookView xWindow="-110" yWindow="-110" windowWidth="19420" windowHeight="10420" tabRatio="601" firstSheet="3" activeTab="7" xr2:uid="{00000000-000D-0000-FFFF-FFFF00000000}"/>
  </bookViews>
  <sheets>
    <sheet name="LPG Regulations Saldanh Bay" sheetId="8" r:id="rId1"/>
    <sheet name="LPG Saldanh Bay" sheetId="7" r:id="rId2"/>
    <sheet name="LPG" sheetId="5" r:id="rId3"/>
    <sheet name="Illuminating Paraffin" sheetId="2" r:id="rId4"/>
    <sheet name="Diesel" sheetId="3" r:id="rId5"/>
    <sheet name="Petrol" sheetId="1" r:id="rId6"/>
    <sheet name="LPG Regulations" sheetId="6" r:id="rId7"/>
    <sheet name="Petrol Regulations" sheetId="4" r:id="rId8"/>
  </sheets>
  <definedNames>
    <definedName name="\a">Petrol!#REF!</definedName>
    <definedName name="_xlnm.Print_Area" localSheetId="4">Diesel!$A$1:$E$143</definedName>
    <definedName name="_xlnm.Print_Area" localSheetId="3">'Illuminating Paraffin'!$A$1:$F$78</definedName>
    <definedName name="_xlnm.Print_Area" localSheetId="2">LPG!$A$1:$K$89</definedName>
    <definedName name="_xlnm.Print_Area" localSheetId="6">'LPG Regulations'!$A$1:$F$94</definedName>
    <definedName name="_xlnm.Print_Area" localSheetId="0">'LPG Regulations Saldanh Bay'!$A$1:$G$84</definedName>
    <definedName name="_xlnm.Print_Area" localSheetId="1">'LPG Saldanh Bay'!$A$1:$M$89</definedName>
    <definedName name="_xlnm.Print_Area" localSheetId="5">Petrol!$A$1:$K$216</definedName>
    <definedName name="_xlnm.Print_Area" localSheetId="7">'Petrol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3" i="3" l="1"/>
  <c r="B11" i="3"/>
  <c r="B84" i="1"/>
  <c r="B11" i="1"/>
  <c r="C11" i="2"/>
  <c r="E11" i="1" l="1"/>
  <c r="D83" i="3" l="1"/>
  <c r="D94" i="3" l="1"/>
  <c r="D98" i="3"/>
  <c r="D99" i="3"/>
  <c r="D97" i="3"/>
  <c r="D96" i="3"/>
  <c r="D95" i="3"/>
  <c r="D91" i="3"/>
  <c r="D90" i="3"/>
  <c r="D89" i="3"/>
  <c r="D88" i="3"/>
  <c r="D87" i="3"/>
  <c r="D86" i="3"/>
  <c r="D85" i="3"/>
  <c r="D84" i="3"/>
  <c r="D92" i="3" l="1"/>
  <c r="D93" i="3"/>
  <c r="D102" i="3"/>
  <c r="C117" i="3"/>
  <c r="H81" i="7" l="1"/>
  <c r="B10" i="7" s="1"/>
  <c r="E81" i="7"/>
  <c r="H80" i="7"/>
  <c r="E80" i="7"/>
  <c r="H79" i="7"/>
  <c r="E79" i="7"/>
  <c r="H78" i="7"/>
  <c r="E78" i="7"/>
  <c r="H77" i="7"/>
  <c r="E77" i="7"/>
  <c r="J69" i="7"/>
  <c r="K69" i="7" s="1"/>
  <c r="C69" i="7" s="1"/>
  <c r="J68" i="7"/>
  <c r="K68" i="7" s="1"/>
  <c r="C68" i="7" s="1"/>
  <c r="J67" i="7"/>
  <c r="K67" i="7" s="1"/>
  <c r="C67" i="7" s="1"/>
  <c r="J66" i="7"/>
  <c r="K66" i="7" s="1"/>
  <c r="C66" i="7"/>
  <c r="J65" i="7"/>
  <c r="K65" i="7" s="1"/>
  <c r="C65" i="7" s="1"/>
  <c r="K64" i="7"/>
  <c r="C64" i="7" s="1"/>
  <c r="J64" i="7"/>
  <c r="J63" i="7"/>
  <c r="K63" i="7" s="1"/>
  <c r="C63" i="7" s="1"/>
  <c r="J60" i="7"/>
  <c r="K60" i="7" s="1"/>
  <c r="C60" i="7" s="1"/>
  <c r="J59" i="7"/>
  <c r="K59" i="7" s="1"/>
  <c r="C59" i="7" s="1"/>
  <c r="J58" i="7"/>
  <c r="K58" i="7" s="1"/>
  <c r="C58" i="7" s="1"/>
  <c r="J57" i="7"/>
  <c r="K57" i="7" s="1"/>
  <c r="C57" i="7" s="1"/>
  <c r="K56" i="7"/>
  <c r="C56" i="7" s="1"/>
  <c r="J56" i="7"/>
  <c r="J55" i="7"/>
  <c r="K55" i="7" s="1"/>
  <c r="C55" i="7" s="1"/>
  <c r="K54" i="7"/>
  <c r="C54" i="7" s="1"/>
  <c r="J54" i="7"/>
  <c r="J53" i="7"/>
  <c r="K53" i="7" s="1"/>
  <c r="C53" i="7" s="1"/>
  <c r="J52" i="7"/>
  <c r="K52" i="7" s="1"/>
  <c r="C52" i="7"/>
  <c r="J51" i="7"/>
  <c r="K51" i="7" s="1"/>
  <c r="C51" i="7" s="1"/>
  <c r="J50" i="7"/>
  <c r="K50" i="7" s="1"/>
  <c r="C50" i="7" s="1"/>
  <c r="J49" i="7"/>
  <c r="K49" i="7" s="1"/>
  <c r="C49" i="7" s="1"/>
  <c r="J48" i="7"/>
  <c r="K48" i="7" s="1"/>
  <c r="C48" i="7" s="1"/>
  <c r="J47" i="7"/>
  <c r="K47" i="7" s="1"/>
  <c r="C47" i="7"/>
  <c r="J46" i="7"/>
  <c r="K46" i="7" s="1"/>
  <c r="C46" i="7" s="1"/>
  <c r="K45" i="7"/>
  <c r="J45" i="7"/>
  <c r="C45" i="7"/>
  <c r="J44" i="7"/>
  <c r="K44" i="7" s="1"/>
  <c r="C44" i="7" s="1"/>
  <c r="K43" i="7"/>
  <c r="C43" i="7" s="1"/>
  <c r="J43" i="7"/>
  <c r="J42" i="7"/>
  <c r="K42" i="7" s="1"/>
  <c r="C42" i="7" s="1"/>
  <c r="J41" i="7"/>
  <c r="K41" i="7" s="1"/>
  <c r="C41" i="7" s="1"/>
  <c r="J40" i="7"/>
  <c r="K40" i="7" s="1"/>
  <c r="C40" i="7" s="1"/>
  <c r="J37" i="7"/>
  <c r="K37" i="7" s="1"/>
  <c r="C37" i="7" s="1"/>
  <c r="J36" i="7"/>
  <c r="K36" i="7" s="1"/>
  <c r="C36" i="7" s="1"/>
  <c r="J35" i="7"/>
  <c r="K35" i="7" s="1"/>
  <c r="C35" i="7" s="1"/>
  <c r="J34" i="7"/>
  <c r="K34" i="7" s="1"/>
  <c r="C34" i="7" s="1"/>
  <c r="K33" i="7"/>
  <c r="J33" i="7"/>
  <c r="C33" i="7"/>
  <c r="K32" i="7"/>
  <c r="J32" i="7"/>
  <c r="C32" i="7"/>
  <c r="J31" i="7"/>
  <c r="K31" i="7" s="1"/>
  <c r="C31" i="7" s="1"/>
  <c r="J30" i="7"/>
  <c r="K30" i="7" s="1"/>
  <c r="C30" i="7" s="1"/>
  <c r="J29" i="7"/>
  <c r="K29" i="7" s="1"/>
  <c r="C29" i="7" s="1"/>
  <c r="J26" i="7"/>
  <c r="K26" i="7" s="1"/>
  <c r="C26" i="7" s="1"/>
  <c r="J25" i="7"/>
  <c r="K25" i="7" s="1"/>
  <c r="C25" i="7" s="1"/>
  <c r="J24" i="7"/>
  <c r="K24" i="7" s="1"/>
  <c r="C24" i="7" s="1"/>
  <c r="J23" i="7"/>
  <c r="K23" i="7" s="1"/>
  <c r="C23" i="7" s="1"/>
  <c r="J22" i="7"/>
  <c r="K22" i="7" s="1"/>
  <c r="C22" i="7" s="1"/>
  <c r="J21" i="7"/>
  <c r="K21" i="7" s="1"/>
  <c r="C21" i="7" s="1"/>
  <c r="J20" i="7"/>
  <c r="K20" i="7" s="1"/>
  <c r="C20" i="7" s="1"/>
  <c r="J19" i="7"/>
  <c r="K19" i="7" s="1"/>
  <c r="C19" i="7" s="1"/>
  <c r="J18" i="7"/>
  <c r="K18" i="7" s="1"/>
  <c r="C18" i="7" s="1"/>
  <c r="J17" i="7"/>
  <c r="K17" i="7" s="1"/>
  <c r="C17" i="7" s="1"/>
  <c r="J16" i="7"/>
  <c r="K16" i="7" s="1"/>
  <c r="C16" i="7" s="1"/>
  <c r="J15" i="7"/>
  <c r="K15" i="7" s="1"/>
  <c r="C15" i="7"/>
  <c r="K14" i="7"/>
  <c r="C14" i="7" s="1"/>
  <c r="J14" i="7"/>
  <c r="K13" i="7"/>
  <c r="C13" i="7" s="1"/>
  <c r="J13" i="7"/>
  <c r="J12" i="7"/>
  <c r="K12" i="7" s="1"/>
  <c r="C12" i="7" s="1"/>
  <c r="K11" i="7"/>
  <c r="C11" i="7" s="1"/>
  <c r="J11" i="7"/>
  <c r="J10" i="7"/>
  <c r="K10" i="7" s="1"/>
  <c r="C10" i="7" s="1"/>
  <c r="E81" i="5"/>
  <c r="B10" i="5" s="1"/>
  <c r="H81" i="5"/>
  <c r="H80" i="5"/>
  <c r="H79" i="5"/>
  <c r="H78" i="5"/>
  <c r="H77" i="5"/>
  <c r="B156" i="1"/>
  <c r="D51" i="7" l="1"/>
  <c r="E51" i="7" s="1"/>
  <c r="F51" i="7" s="1"/>
  <c r="G51" i="7" s="1"/>
  <c r="D21" i="7"/>
  <c r="E21" i="7" s="1"/>
  <c r="F21" i="7" s="1"/>
  <c r="G21" i="7" s="1"/>
  <c r="D40" i="7"/>
  <c r="E40" i="7" s="1"/>
  <c r="F40" i="7" s="1"/>
  <c r="G40" i="7" s="1"/>
  <c r="D34" i="7"/>
  <c r="E34" i="7" s="1"/>
  <c r="F34" i="7" s="1"/>
  <c r="G34" i="7" s="1"/>
  <c r="D20" i="7"/>
  <c r="E20" i="7" s="1"/>
  <c r="F20" i="7" s="1"/>
  <c r="G20" i="7" s="1"/>
  <c r="D58" i="7"/>
  <c r="E58" i="7" s="1"/>
  <c r="F58" i="7" s="1"/>
  <c r="G58" i="7" s="1"/>
  <c r="D15" i="7"/>
  <c r="E15" i="7" s="1"/>
  <c r="F15" i="7" s="1"/>
  <c r="G15" i="7" s="1"/>
  <c r="H15" i="7" s="1"/>
  <c r="D26" i="7"/>
  <c r="E26" i="7" s="1"/>
  <c r="F26" i="7" s="1"/>
  <c r="G26" i="7" s="1"/>
  <c r="D10" i="7"/>
  <c r="E10" i="7" s="1"/>
  <c r="F10" i="7" s="1"/>
  <c r="G10" i="7" s="1"/>
  <c r="H10" i="7" s="1"/>
  <c r="H40" i="7" s="1"/>
  <c r="M40" i="7" s="1"/>
  <c r="D29" i="7"/>
  <c r="E29" i="7" s="1"/>
  <c r="F29" i="7" s="1"/>
  <c r="G29" i="7" s="1"/>
  <c r="H29" i="7" s="1"/>
  <c r="M29" i="7" s="1"/>
  <c r="D53" i="7"/>
  <c r="E53" i="7" s="1"/>
  <c r="F53" i="7" s="1"/>
  <c r="G53" i="7" s="1"/>
  <c r="H53" i="7" s="1"/>
  <c r="M53" i="7" s="1"/>
  <c r="D47" i="7"/>
  <c r="E47" i="7" s="1"/>
  <c r="F47" i="7" s="1"/>
  <c r="G47" i="7" s="1"/>
  <c r="D66" i="7"/>
  <c r="E66" i="7" s="1"/>
  <c r="F66" i="7" s="1"/>
  <c r="G66" i="7" s="1"/>
  <c r="D19" i="7"/>
  <c r="E19" i="7" s="1"/>
  <c r="F19" i="7" s="1"/>
  <c r="G19" i="7" s="1"/>
  <c r="D24" i="7"/>
  <c r="E24" i="7" s="1"/>
  <c r="F24" i="7" s="1"/>
  <c r="G24" i="7" s="1"/>
  <c r="D13" i="7"/>
  <c r="E13" i="7" s="1"/>
  <c r="F13" i="7" s="1"/>
  <c r="G13" i="7" s="1"/>
  <c r="D32" i="7"/>
  <c r="E32" i="7" s="1"/>
  <c r="F32" i="7" s="1"/>
  <c r="G32" i="7" s="1"/>
  <c r="D42" i="7"/>
  <c r="E42" i="7" s="1"/>
  <c r="F42" i="7" s="1"/>
  <c r="G42" i="7" s="1"/>
  <c r="D67" i="7"/>
  <c r="E67" i="7" s="1"/>
  <c r="F67" i="7" s="1"/>
  <c r="G67" i="7" s="1"/>
  <c r="H67" i="7" s="1"/>
  <c r="M67" i="7" s="1"/>
  <c r="D59" i="7"/>
  <c r="E59" i="7" s="1"/>
  <c r="F59" i="7" s="1"/>
  <c r="G59" i="7" s="1"/>
  <c r="H59" i="7" s="1"/>
  <c r="M59" i="7" s="1"/>
  <c r="D48" i="7"/>
  <c r="E48" i="7" s="1"/>
  <c r="F48" i="7" s="1"/>
  <c r="G48" i="7" s="1"/>
  <c r="D35" i="7"/>
  <c r="E35" i="7" s="1"/>
  <c r="F35" i="7" s="1"/>
  <c r="G35" i="7" s="1"/>
  <c r="D16" i="7"/>
  <c r="E16" i="7" s="1"/>
  <c r="F16" i="7" s="1"/>
  <c r="G16" i="7" s="1"/>
  <c r="D31" i="7"/>
  <c r="E31" i="7" s="1"/>
  <c r="F31" i="7" s="1"/>
  <c r="G31" i="7" s="1"/>
  <c r="D12" i="7"/>
  <c r="E12" i="7" s="1"/>
  <c r="F12" i="7" s="1"/>
  <c r="G12" i="7" s="1"/>
  <c r="D50" i="7"/>
  <c r="E50" i="7" s="1"/>
  <c r="F50" i="7" s="1"/>
  <c r="G50" i="7" s="1"/>
  <c r="B63" i="7"/>
  <c r="D45" i="7"/>
  <c r="E45" i="7" s="1"/>
  <c r="F45" i="7" s="1"/>
  <c r="G45" i="7" s="1"/>
  <c r="D54" i="7"/>
  <c r="E54" i="7" s="1"/>
  <c r="F54" i="7" s="1"/>
  <c r="G54" i="7" s="1"/>
  <c r="D43" i="7"/>
  <c r="E43" i="7" s="1"/>
  <c r="F43" i="7" s="1"/>
  <c r="G43" i="7" s="1"/>
  <c r="H43" i="7" s="1"/>
  <c r="M43" i="7" s="1"/>
  <c r="D30" i="7"/>
  <c r="E30" i="7" s="1"/>
  <c r="F30" i="7" s="1"/>
  <c r="G30" i="7" s="1"/>
  <c r="H30" i="7" s="1"/>
  <c r="M30" i="7" s="1"/>
  <c r="B29" i="7"/>
  <c r="D22" i="7"/>
  <c r="E22" i="7" s="1"/>
  <c r="F22" i="7" s="1"/>
  <c r="G22" i="7" s="1"/>
  <c r="D11" i="7"/>
  <c r="E11" i="7" s="1"/>
  <c r="F11" i="7" s="1"/>
  <c r="G11" i="7" s="1"/>
  <c r="D23" i="7"/>
  <c r="E23" i="7" s="1"/>
  <c r="F23" i="7" s="1"/>
  <c r="G23" i="7" s="1"/>
  <c r="D68" i="7"/>
  <c r="E68" i="7" s="1"/>
  <c r="F68" i="7" s="1"/>
  <c r="G68" i="7" s="1"/>
  <c r="D60" i="7"/>
  <c r="E60" i="7" s="1"/>
  <c r="F60" i="7" s="1"/>
  <c r="G60" i="7" s="1"/>
  <c r="D49" i="7"/>
  <c r="E49" i="7" s="1"/>
  <c r="F49" i="7" s="1"/>
  <c r="G49" i="7" s="1"/>
  <c r="D36" i="7"/>
  <c r="E36" i="7" s="1"/>
  <c r="F36" i="7" s="1"/>
  <c r="G36" i="7" s="1"/>
  <c r="D17" i="7"/>
  <c r="E17" i="7" s="1"/>
  <c r="F17" i="7" s="1"/>
  <c r="G17" i="7" s="1"/>
  <c r="D63" i="7"/>
  <c r="E63" i="7" s="1"/>
  <c r="F63" i="7" s="1"/>
  <c r="G63" i="7" s="1"/>
  <c r="H63" i="7" s="1"/>
  <c r="M63" i="7" s="1"/>
  <c r="D55" i="7"/>
  <c r="E55" i="7" s="1"/>
  <c r="F55" i="7" s="1"/>
  <c r="G55" i="7" s="1"/>
  <c r="H55" i="7" s="1"/>
  <c r="M55" i="7" s="1"/>
  <c r="D44" i="7"/>
  <c r="E44" i="7" s="1"/>
  <c r="F44" i="7" s="1"/>
  <c r="G44" i="7" s="1"/>
  <c r="D37" i="7"/>
  <c r="E37" i="7" s="1"/>
  <c r="F37" i="7" s="1"/>
  <c r="G37" i="7" s="1"/>
  <c r="D18" i="7"/>
  <c r="E18" i="7" s="1"/>
  <c r="F18" i="7" s="1"/>
  <c r="G18" i="7" s="1"/>
  <c r="D64" i="7"/>
  <c r="E64" i="7" s="1"/>
  <c r="F64" i="7" s="1"/>
  <c r="G64" i="7" s="1"/>
  <c r="D56" i="7"/>
  <c r="E56" i="7" s="1"/>
  <c r="F56" i="7" s="1"/>
  <c r="G56" i="7" s="1"/>
  <c r="D69" i="7"/>
  <c r="E69" i="7" s="1"/>
  <c r="F69" i="7" s="1"/>
  <c r="G69" i="7" s="1"/>
  <c r="D65" i="7"/>
  <c r="E65" i="7" s="1"/>
  <c r="F65" i="7" s="1"/>
  <c r="G65" i="7" s="1"/>
  <c r="D57" i="7"/>
  <c r="E57" i="7" s="1"/>
  <c r="F57" i="7" s="1"/>
  <c r="G57" i="7" s="1"/>
  <c r="D46" i="7"/>
  <c r="E46" i="7" s="1"/>
  <c r="F46" i="7" s="1"/>
  <c r="G46" i="7" s="1"/>
  <c r="D33" i="7"/>
  <c r="E33" i="7" s="1"/>
  <c r="F33" i="7" s="1"/>
  <c r="G33" i="7" s="1"/>
  <c r="H33" i="7" s="1"/>
  <c r="D25" i="7"/>
  <c r="E25" i="7" s="1"/>
  <c r="F25" i="7" s="1"/>
  <c r="G25" i="7" s="1"/>
  <c r="H25" i="7" s="1"/>
  <c r="M25" i="7" s="1"/>
  <c r="D14" i="7"/>
  <c r="E14" i="7" s="1"/>
  <c r="F14" i="7" s="1"/>
  <c r="G14" i="7" s="1"/>
  <c r="D52" i="7"/>
  <c r="E52" i="7" s="1"/>
  <c r="F52" i="7" s="1"/>
  <c r="G52" i="7" s="1"/>
  <c r="D41" i="7"/>
  <c r="E41" i="7" s="1"/>
  <c r="F41" i="7" s="1"/>
  <c r="G41" i="7" s="1"/>
  <c r="E11" i="2"/>
  <c r="H20" i="7" l="1"/>
  <c r="M20" i="7" s="1"/>
  <c r="H50" i="7"/>
  <c r="M50" i="7" s="1"/>
  <c r="H26" i="7"/>
  <c r="M26" i="7" s="1"/>
  <c r="H66" i="7"/>
  <c r="M66" i="7" s="1"/>
  <c r="H21" i="7"/>
  <c r="M21" i="7" s="1"/>
  <c r="H58" i="7"/>
  <c r="M58" i="7" s="1"/>
  <c r="H42" i="7"/>
  <c r="M42" i="7" s="1"/>
  <c r="H14" i="7"/>
  <c r="M14" i="7" s="1"/>
  <c r="H44" i="7"/>
  <c r="M44" i="7" s="1"/>
  <c r="H48" i="7"/>
  <c r="M48" i="7" s="1"/>
  <c r="H57" i="7"/>
  <c r="M57" i="7" s="1"/>
  <c r="H36" i="7"/>
  <c r="M36" i="7" s="1"/>
  <c r="H45" i="7"/>
  <c r="M45" i="7" s="1"/>
  <c r="H51" i="7"/>
  <c r="M51" i="7" s="1"/>
  <c r="H13" i="7"/>
  <c r="M13" i="7" s="1"/>
  <c r="H65" i="7"/>
  <c r="M65" i="7" s="1"/>
  <c r="H49" i="7"/>
  <c r="M49" i="7" s="1"/>
  <c r="H47" i="7"/>
  <c r="M47" i="7" s="1"/>
  <c r="H24" i="7"/>
  <c r="M24" i="7" s="1"/>
  <c r="H17" i="7"/>
  <c r="M17" i="7" s="1"/>
  <c r="H68" i="7"/>
  <c r="M68" i="7" s="1"/>
  <c r="H46" i="7"/>
  <c r="M46" i="7" s="1"/>
  <c r="H32" i="7"/>
  <c r="H69" i="7"/>
  <c r="M69" i="7" s="1"/>
  <c r="H60" i="7"/>
  <c r="M60" i="7" s="1"/>
  <c r="H56" i="7"/>
  <c r="M56" i="7" s="1"/>
  <c r="H12" i="7"/>
  <c r="M12" i="7" s="1"/>
  <c r="H64" i="7"/>
  <c r="M64" i="7" s="1"/>
  <c r="H23" i="7"/>
  <c r="M23" i="7" s="1"/>
  <c r="H31" i="7"/>
  <c r="M31" i="7" s="1"/>
  <c r="H19" i="7"/>
  <c r="M19" i="7" s="1"/>
  <c r="M10" i="7"/>
  <c r="C22" i="8"/>
  <c r="H54" i="7"/>
  <c r="M54" i="7" s="1"/>
  <c r="H41" i="7"/>
  <c r="M41" i="7" s="1"/>
  <c r="H18" i="7"/>
  <c r="M18" i="7" s="1"/>
  <c r="H11" i="7"/>
  <c r="M11" i="7" s="1"/>
  <c r="H16" i="7"/>
  <c r="M16" i="7" s="1"/>
  <c r="H34" i="7"/>
  <c r="M34" i="7" s="1"/>
  <c r="H52" i="7"/>
  <c r="M52" i="7" s="1"/>
  <c r="H37" i="7"/>
  <c r="M37" i="7" s="1"/>
  <c r="H22" i="7"/>
  <c r="M22" i="7" s="1"/>
  <c r="H35" i="7"/>
  <c r="M35" i="7" s="1"/>
  <c r="M15" i="7"/>
  <c r="C27" i="8"/>
  <c r="M33" i="7"/>
  <c r="C43" i="8"/>
  <c r="M32" i="7"/>
  <c r="C42" i="8"/>
  <c r="C25" i="8"/>
  <c r="C44" i="8"/>
  <c r="E45" i="2"/>
  <c r="C84" i="1"/>
  <c r="C88" i="3"/>
  <c r="C26" i="8" l="1"/>
  <c r="C23" i="8"/>
  <c r="C24" i="8"/>
  <c r="C41" i="8"/>
  <c r="E79" i="5" l="1"/>
  <c r="E80" i="5" l="1"/>
  <c r="E78" i="5" l="1"/>
  <c r="E77" i="5"/>
  <c r="J69" i="5" l="1"/>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11" i="5"/>
  <c r="J12" i="5"/>
  <c r="J13" i="5"/>
  <c r="J14" i="5"/>
  <c r="J15" i="5"/>
  <c r="J16" i="5"/>
  <c r="J17" i="5"/>
  <c r="J18" i="5"/>
  <c r="J19" i="5"/>
  <c r="J20" i="5"/>
  <c r="J21" i="5"/>
  <c r="J22" i="5"/>
  <c r="J23" i="5"/>
  <c r="J24" i="5"/>
  <c r="J25" i="5"/>
  <c r="J26" i="5"/>
  <c r="J10" i="5"/>
  <c r="B88" i="4" l="1"/>
  <c r="D11" i="1" l="1"/>
  <c r="F11" i="1" s="1"/>
  <c r="G11" i="1" s="1"/>
  <c r="H11" i="1" s="1"/>
  <c r="I11" i="1" s="1"/>
  <c r="K11" i="1" l="1"/>
  <c r="D97" i="1"/>
  <c r="D96" i="1"/>
  <c r="D95" i="1"/>
  <c r="D94" i="1"/>
  <c r="D93" i="1"/>
  <c r="D89" i="1"/>
  <c r="D118" i="1"/>
  <c r="D128" i="1"/>
  <c r="D127" i="1"/>
  <c r="D126" i="1"/>
  <c r="D122" i="1"/>
  <c r="D121" i="1"/>
  <c r="D120" i="1"/>
  <c r="D119" i="1"/>
  <c r="D117" i="1"/>
  <c r="D100" i="1"/>
  <c r="D123" i="1" l="1"/>
  <c r="D90" i="1"/>
  <c r="D98" i="1"/>
  <c r="D124" i="1"/>
  <c r="D91" i="1"/>
  <c r="D99" i="1"/>
  <c r="D116" i="1"/>
  <c r="D125" i="1"/>
  <c r="D92" i="1"/>
  <c r="E137" i="1" l="1"/>
  <c r="D190" i="1"/>
  <c r="D45" i="1"/>
  <c r="B54" i="4"/>
  <c r="F3" i="4"/>
  <c r="B29" i="5"/>
  <c r="H4" i="1"/>
  <c r="H77" i="1" s="1"/>
  <c r="A5" i="3"/>
  <c r="A77" i="3" s="1"/>
  <c r="B5" i="2"/>
  <c r="D201" i="1"/>
  <c r="C109" i="3"/>
  <c r="C136" i="3"/>
  <c r="C96" i="3"/>
  <c r="C92" i="3"/>
  <c r="D162" i="1"/>
  <c r="D214" i="1"/>
  <c r="C98" i="3"/>
  <c r="D168" i="1"/>
  <c r="D157" i="1"/>
  <c r="D167" i="1"/>
  <c r="A76" i="3"/>
  <c r="D147" i="1"/>
  <c r="D75" i="1"/>
  <c r="E32" i="1"/>
  <c r="E22" i="1"/>
  <c r="D88" i="1"/>
  <c r="D108" i="1"/>
  <c r="C94" i="3"/>
  <c r="C142" i="3"/>
  <c r="D204" i="1"/>
  <c r="D186" i="1"/>
  <c r="C113" i="3"/>
  <c r="D105" i="1"/>
  <c r="C119" i="3"/>
  <c r="D178" i="1"/>
  <c r="C105" i="3"/>
  <c r="D106" i="1"/>
  <c r="C95" i="3"/>
  <c r="D14" i="3"/>
  <c r="D143" i="1"/>
  <c r="D180" i="1"/>
  <c r="C107" i="3"/>
  <c r="C91" i="3"/>
  <c r="D87" i="1"/>
  <c r="D169" i="1"/>
  <c r="D195" i="1"/>
  <c r="D170" i="1"/>
  <c r="D103" i="1"/>
  <c r="D84" i="1"/>
  <c r="C83" i="3"/>
  <c r="D156" i="1"/>
  <c r="D109" i="1"/>
  <c r="D188" i="1"/>
  <c r="C140" i="3"/>
  <c r="D142" i="1"/>
  <c r="C102" i="3"/>
  <c r="C141" i="3"/>
  <c r="C89" i="3"/>
  <c r="D164" i="1"/>
  <c r="D137" i="1"/>
  <c r="D194" i="1"/>
  <c r="C110" i="3"/>
  <c r="D183" i="1"/>
  <c r="D111" i="1"/>
  <c r="D85" i="1"/>
  <c r="C84" i="3"/>
  <c r="D138" i="1"/>
  <c r="D210" i="1"/>
  <c r="C137" i="3"/>
  <c r="D86" i="1"/>
  <c r="C85" i="3"/>
  <c r="D158" i="1"/>
  <c r="D166" i="1"/>
  <c r="C93" i="3"/>
  <c r="D27" i="3"/>
  <c r="C108" i="3"/>
  <c r="D181" i="1"/>
  <c r="C90" i="3"/>
  <c r="D182" i="1"/>
  <c r="D110" i="1"/>
  <c r="C97" i="3"/>
  <c r="D104" i="1"/>
  <c r="C103" i="3"/>
  <c r="C106" i="3"/>
  <c r="D179" i="1"/>
  <c r="D107" i="1"/>
  <c r="D140" i="1"/>
  <c r="C139" i="3"/>
  <c r="D187" i="1"/>
  <c r="C87" i="3"/>
  <c r="C138" i="3"/>
  <c r="D139" i="1"/>
  <c r="D171" i="1"/>
  <c r="C104" i="3"/>
  <c r="D177" i="1"/>
  <c r="D198" i="1"/>
  <c r="B102" i="3"/>
  <c r="E158" i="1"/>
  <c r="E206" i="1"/>
  <c r="E37" i="1"/>
  <c r="E96" i="1"/>
  <c r="E129" i="1"/>
  <c r="B137" i="1"/>
  <c r="D114" i="1"/>
  <c r="B103" i="1"/>
  <c r="D141" i="1"/>
  <c r="B113" i="3"/>
  <c r="D117" i="3" s="1"/>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F120" i="1" s="1"/>
  <c r="G120" i="1" s="1"/>
  <c r="H120" i="1" s="1"/>
  <c r="E139" i="1"/>
  <c r="D163" i="1"/>
  <c r="D215" i="1"/>
  <c r="D193" i="1"/>
  <c r="D18" i="3"/>
  <c r="E35" i="1"/>
  <c r="E188" i="1"/>
  <c r="E34" i="1"/>
  <c r="E70" i="1"/>
  <c r="E116" i="1"/>
  <c r="F116" i="1" s="1"/>
  <c r="G116" i="1" s="1"/>
  <c r="H116" i="1" s="1"/>
  <c r="E67" i="1"/>
  <c r="E138" i="1"/>
  <c r="E181" i="1"/>
  <c r="E177" i="1"/>
  <c r="E114" i="1"/>
  <c r="E192" i="1"/>
  <c r="E134" i="1"/>
  <c r="E115" i="1"/>
  <c r="E157" i="1"/>
  <c r="E55" i="1"/>
  <c r="E19" i="1"/>
  <c r="E205" i="1"/>
  <c r="E14" i="1"/>
  <c r="E122" i="1"/>
  <c r="F122" i="1" s="1"/>
  <c r="G122" i="1" s="1"/>
  <c r="H122" i="1" s="1"/>
  <c r="E197" i="1"/>
  <c r="E53" i="1"/>
  <c r="E17" i="1"/>
  <c r="E204" i="1"/>
  <c r="E16" i="1"/>
  <c r="E126" i="1"/>
  <c r="F126" i="1" s="1"/>
  <c r="G126" i="1" s="1"/>
  <c r="H126" i="1" s="1"/>
  <c r="E215" i="1"/>
  <c r="E45" i="1"/>
  <c r="E210" i="1"/>
  <c r="E24" i="1"/>
  <c r="E60" i="1"/>
  <c r="C116" i="3"/>
  <c r="C122" i="3"/>
  <c r="D115" i="1"/>
  <c r="C114" i="3"/>
  <c r="C124" i="3"/>
  <c r="C118" i="3"/>
  <c r="C115" i="3"/>
  <c r="D134" i="1"/>
  <c r="C133" i="3"/>
  <c r="D132" i="1"/>
  <c r="C131" i="3"/>
  <c r="C121" i="3"/>
  <c r="C123" i="3"/>
  <c r="C125" i="3"/>
  <c r="C127" i="3"/>
  <c r="D131" i="1"/>
  <c r="C130" i="3"/>
  <c r="D133" i="1"/>
  <c r="C132" i="3"/>
  <c r="C120" i="3"/>
  <c r="D130" i="1"/>
  <c r="C129" i="3"/>
  <c r="C86" i="3"/>
  <c r="D17" i="3"/>
  <c r="D11" i="3"/>
  <c r="C99" i="3"/>
  <c r="D206" i="1"/>
  <c r="D205" i="1"/>
  <c r="D202" i="1"/>
  <c r="D25" i="3"/>
  <c r="D21" i="3"/>
  <c r="D26" i="3"/>
  <c r="D15" i="3"/>
  <c r="D13" i="3"/>
  <c r="B136" i="3"/>
  <c r="D30" i="3"/>
  <c r="B41" i="3"/>
  <c r="D45"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126" i="3"/>
  <c r="D129" i="1"/>
  <c r="C128" i="3"/>
  <c r="B30" i="1"/>
  <c r="B64" i="1"/>
  <c r="D26" i="1"/>
  <c r="D33" i="1"/>
  <c r="D46" i="1"/>
  <c r="D24" i="1"/>
  <c r="D18" i="1"/>
  <c r="D67" i="1"/>
  <c r="D57" i="1"/>
  <c r="D23" i="1"/>
  <c r="D58" i="1"/>
  <c r="D61" i="1"/>
  <c r="D27" i="1"/>
  <c r="D32" i="1"/>
  <c r="D43" i="1"/>
  <c r="D48" i="1"/>
  <c r="D68" i="1"/>
  <c r="D25" i="1"/>
  <c r="D19" i="1"/>
  <c r="D13" i="1"/>
  <c r="D12" i="1"/>
  <c r="D35" i="1"/>
  <c r="D37" i="1"/>
  <c r="D44" i="1"/>
  <c r="D53" i="1"/>
  <c r="D34" i="1"/>
  <c r="D60" i="1"/>
  <c r="D65" i="1"/>
  <c r="D50" i="1"/>
  <c r="D15" i="1"/>
  <c r="D47" i="1"/>
  <c r="D20" i="1"/>
  <c r="D17" i="1"/>
  <c r="D41" i="1"/>
  <c r="D22" i="1"/>
  <c r="D38" i="1"/>
  <c r="D42" i="1"/>
  <c r="D49" i="1"/>
  <c r="D69" i="1"/>
  <c r="D51" i="1"/>
  <c r="D36" i="1"/>
  <c r="D52" i="1"/>
  <c r="D21" i="1"/>
  <c r="D31" i="1"/>
  <c r="D59" i="1"/>
  <c r="D70" i="1"/>
  <c r="D54" i="1"/>
  <c r="D30" i="1"/>
  <c r="D55" i="1"/>
  <c r="D56" i="1"/>
  <c r="D16" i="1"/>
  <c r="D66" i="1"/>
  <c r="D14" i="1"/>
  <c r="D64" i="1"/>
  <c r="D41" i="3" l="1"/>
  <c r="D64" i="3"/>
  <c r="D65" i="3"/>
  <c r="D115" i="3"/>
  <c r="D114" i="3"/>
  <c r="D116" i="3"/>
  <c r="D109" i="3"/>
  <c r="D107" i="3"/>
  <c r="D106" i="3"/>
  <c r="D105" i="3"/>
  <c r="D104" i="3"/>
  <c r="D103" i="3"/>
  <c r="D110" i="3"/>
  <c r="D108" i="3"/>
  <c r="F22" i="1"/>
  <c r="G22" i="1" s="1"/>
  <c r="H22" i="1" s="1"/>
  <c r="I22" i="1" s="1"/>
  <c r="J22" i="1" s="1"/>
  <c r="F34" i="1"/>
  <c r="G34" i="1" s="1"/>
  <c r="H34" i="1" s="1"/>
  <c r="I34" i="1" s="1"/>
  <c r="J34" i="1" s="1"/>
  <c r="F41" i="1"/>
  <c r="G41" i="1" s="1"/>
  <c r="H41" i="1" s="1"/>
  <c r="I41" i="1" s="1"/>
  <c r="J41" i="1" s="1"/>
  <c r="D141" i="3"/>
  <c r="F175" i="1"/>
  <c r="G175" i="1" s="1"/>
  <c r="H175" i="1" s="1"/>
  <c r="I175" i="1" s="1"/>
  <c r="J175" i="1" s="1"/>
  <c r="F54" i="1"/>
  <c r="G54" i="1" s="1"/>
  <c r="H54" i="1" s="1"/>
  <c r="K54" i="1" s="1"/>
  <c r="C71" i="4" s="1"/>
  <c r="E71" i="4" s="1"/>
  <c r="F67" i="1"/>
  <c r="G67" i="1" s="1"/>
  <c r="H67" i="1" s="1"/>
  <c r="K67" i="1" s="1"/>
  <c r="C82" i="4" s="1"/>
  <c r="E82" i="4" s="1"/>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F132" i="1" s="1"/>
  <c r="G132" i="1" s="1"/>
  <c r="H132" i="1" s="1"/>
  <c r="I132" i="1" s="1"/>
  <c r="J132" i="1" s="1"/>
  <c r="E26" i="1"/>
  <c r="F26" i="1" s="1"/>
  <c r="G26" i="1" s="1"/>
  <c r="H26" i="1" s="1"/>
  <c r="E117" i="1"/>
  <c r="F117" i="1" s="1"/>
  <c r="G117" i="1" s="1"/>
  <c r="H117" i="1" s="1"/>
  <c r="I117" i="1" s="1"/>
  <c r="J117" i="1" s="1"/>
  <c r="E118" i="1"/>
  <c r="F118" i="1" s="1"/>
  <c r="G118" i="1" s="1"/>
  <c r="H118" i="1" s="1"/>
  <c r="K118" i="1" s="1"/>
  <c r="E31" i="1"/>
  <c r="F31" i="1" s="1"/>
  <c r="G31" i="1" s="1"/>
  <c r="H31" i="1" s="1"/>
  <c r="E140" i="1"/>
  <c r="F140" i="1" s="1"/>
  <c r="G140" i="1" s="1"/>
  <c r="H140" i="1" s="1"/>
  <c r="E20" i="1"/>
  <c r="F20" i="1" s="1"/>
  <c r="G20" i="1" s="1"/>
  <c r="H20" i="1" s="1"/>
  <c r="I20" i="1" s="1"/>
  <c r="J20" i="1" s="1"/>
  <c r="E109" i="1"/>
  <c r="F109" i="1" s="1"/>
  <c r="G109" i="1" s="1"/>
  <c r="H109" i="1" s="1"/>
  <c r="K109" i="1" s="1"/>
  <c r="D50" i="4" s="1"/>
  <c r="E88" i="1"/>
  <c r="F88" i="1" s="1"/>
  <c r="G88" i="1" s="1"/>
  <c r="H88" i="1" s="1"/>
  <c r="K88" i="1" s="1"/>
  <c r="D31" i="4" s="1"/>
  <c r="F138" i="1"/>
  <c r="G138" i="1" s="1"/>
  <c r="H138" i="1" s="1"/>
  <c r="K138" i="1" s="1"/>
  <c r="D80" i="4" s="1"/>
  <c r="F84" i="1"/>
  <c r="G84" i="1" s="1"/>
  <c r="H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K156" i="1" s="1"/>
  <c r="E100" i="1"/>
  <c r="F100" i="1" s="1"/>
  <c r="G100" i="1" s="1"/>
  <c r="H100" i="1" s="1"/>
  <c r="K100" i="1" s="1"/>
  <c r="D43" i="4" s="1"/>
  <c r="E15" i="1"/>
  <c r="F15" i="1" s="1"/>
  <c r="G15" i="1" s="1"/>
  <c r="H15" i="1" s="1"/>
  <c r="K15" i="1" s="1"/>
  <c r="C31" i="4" s="1"/>
  <c r="E31" i="4" s="1"/>
  <c r="E123" i="1"/>
  <c r="F123" i="1" s="1"/>
  <c r="G123" i="1" s="1"/>
  <c r="H123" i="1" s="1"/>
  <c r="I123" i="1" s="1"/>
  <c r="J123" i="1" s="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F182" i="1"/>
  <c r="G182" i="1" s="1"/>
  <c r="H182" i="1" s="1"/>
  <c r="K182" i="1" s="1"/>
  <c r="F51" i="4" s="1"/>
  <c r="F158" i="1"/>
  <c r="G158" i="1" s="1"/>
  <c r="H158" i="1" s="1"/>
  <c r="K158" i="1" s="1"/>
  <c r="F29" i="4" s="1"/>
  <c r="F188" i="1"/>
  <c r="G188" i="1" s="1"/>
  <c r="H188" i="1" s="1"/>
  <c r="I188" i="1" s="1"/>
  <c r="J188" i="1" s="1"/>
  <c r="F90" i="1"/>
  <c r="G90" i="1" s="1"/>
  <c r="H90" i="1" s="1"/>
  <c r="I90" i="1" s="1"/>
  <c r="J90" i="1" s="1"/>
  <c r="F115" i="1"/>
  <c r="G115" i="1" s="1"/>
  <c r="H115" i="1" s="1"/>
  <c r="K115" i="1" s="1"/>
  <c r="D59" i="4" s="1"/>
  <c r="F99" i="1"/>
  <c r="G99" i="1" s="1"/>
  <c r="H99" i="1" s="1"/>
  <c r="K99" i="1" s="1"/>
  <c r="D42" i="4" s="1"/>
  <c r="F96" i="1"/>
  <c r="G96" i="1" s="1"/>
  <c r="H96" i="1" s="1"/>
  <c r="K96" i="1" s="1"/>
  <c r="D39" i="4" s="1"/>
  <c r="F214" i="1"/>
  <c r="G214" i="1" s="1"/>
  <c r="H214" i="1" s="1"/>
  <c r="K214" i="1" s="1"/>
  <c r="F84" i="4" s="1"/>
  <c r="F45" i="1"/>
  <c r="G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46" i="3"/>
  <c r="D44" i="3"/>
  <c r="D52" i="3"/>
  <c r="D32" i="3"/>
  <c r="D66" i="3"/>
  <c r="D49" i="3"/>
  <c r="D67" i="3"/>
  <c r="D55" i="3"/>
  <c r="D58" i="3"/>
  <c r="D51" i="3"/>
  <c r="D43" i="3"/>
  <c r="D61" i="3"/>
  <c r="D53" i="3"/>
  <c r="D60" i="3"/>
  <c r="D56" i="3"/>
  <c r="D70" i="3"/>
  <c r="D57" i="3"/>
  <c r="D47" i="3"/>
  <c r="D59" i="3"/>
  <c r="D50" i="3"/>
  <c r="D69" i="3"/>
  <c r="D68" i="3"/>
  <c r="D54" i="3"/>
  <c r="D37" i="3"/>
  <c r="H149" i="1"/>
  <c r="K126" i="1"/>
  <c r="D70" i="4" s="1"/>
  <c r="I126" i="1"/>
  <c r="J126" i="1" s="1"/>
  <c r="I120" i="1"/>
  <c r="J120" i="1" s="1"/>
  <c r="K120" i="1"/>
  <c r="D64" i="4" s="1"/>
  <c r="K121" i="1"/>
  <c r="D65" i="4" s="1"/>
  <c r="I121" i="1"/>
  <c r="J121" i="1" s="1"/>
  <c r="K122" i="1"/>
  <c r="D66" i="4" s="1"/>
  <c r="I122" i="1"/>
  <c r="J122" i="1" s="1"/>
  <c r="I116" i="1"/>
  <c r="J116" i="1" s="1"/>
  <c r="K116" i="1"/>
  <c r="D60" i="4" s="1"/>
  <c r="J11" i="1"/>
  <c r="C27" i="4"/>
  <c r="E27" i="4" s="1"/>
  <c r="D139" i="3"/>
  <c r="D140" i="3"/>
  <c r="D142" i="3"/>
  <c r="D136" i="3"/>
  <c r="D119" i="3"/>
  <c r="D138" i="3"/>
  <c r="D133" i="3"/>
  <c r="D118" i="3"/>
  <c r="D124" i="3"/>
  <c r="D122" i="3"/>
  <c r="D128" i="3"/>
  <c r="D126" i="3"/>
  <c r="D137" i="3"/>
  <c r="D113" i="3"/>
  <c r="D130" i="3"/>
  <c r="D127" i="3"/>
  <c r="D125" i="3"/>
  <c r="D123" i="3"/>
  <c r="D121" i="3"/>
  <c r="D131" i="3"/>
  <c r="D132" i="3"/>
  <c r="D129" i="3"/>
  <c r="D120" i="3"/>
  <c r="D36" i="3"/>
  <c r="D38" i="3"/>
  <c r="D33" i="3"/>
  <c r="D34" i="3"/>
  <c r="B63" i="5"/>
  <c r="I107" i="1" l="1"/>
  <c r="J107" i="1" s="1"/>
  <c r="K107" i="1"/>
  <c r="I84" i="1"/>
  <c r="J84" i="1" s="1"/>
  <c r="K84" i="1"/>
  <c r="H45" i="1"/>
  <c r="I45" i="1" s="1"/>
  <c r="J45" i="1" s="1"/>
  <c r="K22" i="1"/>
  <c r="C38" i="4" s="1"/>
  <c r="E38" i="4" s="1"/>
  <c r="K41" i="1"/>
  <c r="C58" i="4" s="1"/>
  <c r="E58" i="4" s="1"/>
  <c r="K34" i="1"/>
  <c r="C48" i="4" s="1"/>
  <c r="E48" i="4" s="1"/>
  <c r="K175" i="1"/>
  <c r="F44" i="4" s="1"/>
  <c r="I54" i="1"/>
  <c r="J54" i="1" s="1"/>
  <c r="I67" i="1"/>
  <c r="J67" i="1" s="1"/>
  <c r="K212" i="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D48" i="4"/>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D62" i="4"/>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D27" i="4"/>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F27" i="4"/>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K14" i="5" l="1"/>
  <c r="C14" i="5" s="1"/>
  <c r="D14" i="5" s="1"/>
  <c r="E14" i="5" s="1"/>
  <c r="F14" i="5" s="1"/>
  <c r="G14" i="5" s="1"/>
  <c r="K47" i="5"/>
  <c r="C47" i="5" s="1"/>
  <c r="K63" i="5"/>
  <c r="C63" i="5" s="1"/>
  <c r="D63" i="5" s="1"/>
  <c r="E63" i="5" s="1"/>
  <c r="F63" i="5" s="1"/>
  <c r="G63" i="5" s="1"/>
  <c r="K31" i="5"/>
  <c r="C31" i="5" s="1"/>
  <c r="D31" i="5" s="1"/>
  <c r="E31" i="5" s="1"/>
  <c r="F31" i="5" s="1"/>
  <c r="G31" i="5" s="1"/>
  <c r="K11" i="5"/>
  <c r="C11" i="5" s="1"/>
  <c r="D11" i="5" s="1"/>
  <c r="E11" i="5" s="1"/>
  <c r="F11" i="5" s="1"/>
  <c r="G11" i="5" s="1"/>
  <c r="K55" i="5"/>
  <c r="C55" i="5" s="1"/>
  <c r="D55" i="5" s="1"/>
  <c r="E55" i="5" s="1"/>
  <c r="F55" i="5" s="1"/>
  <c r="G55" i="5" s="1"/>
  <c r="K43" i="5"/>
  <c r="C43" i="5" s="1"/>
  <c r="D43" i="5" s="1"/>
  <c r="E43" i="5" s="1"/>
  <c r="F43" i="5" s="1"/>
  <c r="G43" i="5" s="1"/>
  <c r="D47" i="5"/>
  <c r="E47" i="5" s="1"/>
  <c r="F47" i="5" s="1"/>
  <c r="G47" i="5" s="1"/>
  <c r="K65" i="5"/>
  <c r="C65" i="5" s="1"/>
  <c r="D65" i="5" s="1"/>
  <c r="E65" i="5" s="1"/>
  <c r="F65" i="5" s="1"/>
  <c r="G65" i="5" s="1"/>
  <c r="K59" i="5"/>
  <c r="C59" i="5" s="1"/>
  <c r="D59" i="5" s="1"/>
  <c r="E59" i="5" s="1"/>
  <c r="F59" i="5" s="1"/>
  <c r="G59" i="5" s="1"/>
  <c r="K25" i="5"/>
  <c r="C25" i="5" s="1"/>
  <c r="D25" i="5" s="1"/>
  <c r="E25" i="5" s="1"/>
  <c r="F25" i="5" s="1"/>
  <c r="G25" i="5" s="1"/>
  <c r="K69" i="5"/>
  <c r="C69" i="5" s="1"/>
  <c r="D69" i="5" s="1"/>
  <c r="E69" i="5" s="1"/>
  <c r="F69" i="5" s="1"/>
  <c r="G69" i="5" s="1"/>
  <c r="K68" i="5"/>
  <c r="C68" i="5" s="1"/>
  <c r="D68" i="5" s="1"/>
  <c r="E68" i="5" s="1"/>
  <c r="F68" i="5" s="1"/>
  <c r="G68" i="5" s="1"/>
  <c r="K20" i="5"/>
  <c r="C20" i="5" s="1"/>
  <c r="D20" i="5" s="1"/>
  <c r="E20" i="5" s="1"/>
  <c r="F20" i="5" s="1"/>
  <c r="G20" i="5" s="1"/>
  <c r="K29" i="5"/>
  <c r="C29" i="5" s="1"/>
  <c r="D29" i="5" s="1"/>
  <c r="E29" i="5" s="1"/>
  <c r="F29" i="5" s="1"/>
  <c r="G29" i="5" s="1"/>
  <c r="K51" i="5"/>
  <c r="C51" i="5" s="1"/>
  <c r="D51" i="5" s="1"/>
  <c r="E51" i="5" s="1"/>
  <c r="F51" i="5" s="1"/>
  <c r="G51" i="5" s="1"/>
  <c r="K19" i="5"/>
  <c r="C19" i="5" s="1"/>
  <c r="D19" i="5" s="1"/>
  <c r="E19" i="5" s="1"/>
  <c r="F19" i="5" s="1"/>
  <c r="G19" i="5" s="1"/>
  <c r="K35" i="5"/>
  <c r="C35" i="5" s="1"/>
  <c r="D35" i="5" s="1"/>
  <c r="E35" i="5" s="1"/>
  <c r="F35" i="5" s="1"/>
  <c r="G35" i="5" s="1"/>
  <c r="K60" i="5"/>
  <c r="C60" i="5" s="1"/>
  <c r="D60" i="5" s="1"/>
  <c r="E60" i="5" s="1"/>
  <c r="F60" i="5" s="1"/>
  <c r="G60" i="5" s="1"/>
  <c r="K57" i="5"/>
  <c r="C57" i="5" s="1"/>
  <c r="D57" i="5" s="1"/>
  <c r="E57" i="5" s="1"/>
  <c r="F57" i="5" s="1"/>
  <c r="G57" i="5" s="1"/>
  <c r="K48" i="5"/>
  <c r="C48" i="5" s="1"/>
  <c r="D48" i="5" s="1"/>
  <c r="E48" i="5" s="1"/>
  <c r="F48" i="5" s="1"/>
  <c r="G48" i="5" s="1"/>
  <c r="K42" i="5"/>
  <c r="C42" i="5" s="1"/>
  <c r="D42" i="5" s="1"/>
  <c r="E42" i="5" s="1"/>
  <c r="F42" i="5" s="1"/>
  <c r="G42" i="5" s="1"/>
  <c r="K32" i="5"/>
  <c r="C32" i="5" s="1"/>
  <c r="D32" i="5" s="1"/>
  <c r="E32" i="5" s="1"/>
  <c r="F32" i="5" s="1"/>
  <c r="G32" i="5" s="1"/>
  <c r="K34" i="5"/>
  <c r="C34" i="5" s="1"/>
  <c r="D34" i="5" s="1"/>
  <c r="E34" i="5" s="1"/>
  <c r="F34" i="5" s="1"/>
  <c r="G34" i="5" s="1"/>
  <c r="K40" i="5"/>
  <c r="C40" i="5" s="1"/>
  <c r="D40" i="5" s="1"/>
  <c r="E40" i="5" s="1"/>
  <c r="F40" i="5" s="1"/>
  <c r="G40" i="5" s="1"/>
  <c r="K44" i="5"/>
  <c r="C44" i="5" s="1"/>
  <c r="D44" i="5"/>
  <c r="E44" i="5" s="1"/>
  <c r="F44" i="5" s="1"/>
  <c r="G44" i="5" s="1"/>
  <c r="K67" i="5"/>
  <c r="C67" i="5" s="1"/>
  <c r="D67" i="5" s="1"/>
  <c r="E67" i="5" s="1"/>
  <c r="F67" i="5" s="1"/>
  <c r="G67" i="5" s="1"/>
  <c r="K53" i="5"/>
  <c r="C53" i="5" s="1"/>
  <c r="D53" i="5" s="1"/>
  <c r="E53" i="5" s="1"/>
  <c r="F53" i="5" s="1"/>
  <c r="G53" i="5" s="1"/>
  <c r="K22" i="5"/>
  <c r="C22" i="5" s="1"/>
  <c r="D22" i="5" s="1"/>
  <c r="E22" i="5" s="1"/>
  <c r="F22" i="5" s="1"/>
  <c r="G22" i="5" s="1"/>
  <c r="K49" i="5"/>
  <c r="C49" i="5" s="1"/>
  <c r="D49" i="5" s="1"/>
  <c r="E49" i="5" s="1"/>
  <c r="F49" i="5" s="1"/>
  <c r="G49" i="5" s="1"/>
  <c r="K13" i="5"/>
  <c r="C13" i="5" s="1"/>
  <c r="D13" i="5" s="1"/>
  <c r="E13" i="5" s="1"/>
  <c r="F13" i="5" s="1"/>
  <c r="G13" i="5" s="1"/>
  <c r="K58" i="5"/>
  <c r="C58" i="5" s="1"/>
  <c r="D58" i="5" s="1"/>
  <c r="E58" i="5" s="1"/>
  <c r="F58" i="5" s="1"/>
  <c r="G58" i="5" s="1"/>
  <c r="K16" i="5"/>
  <c r="C16" i="5" s="1"/>
  <c r="D16" i="5" s="1"/>
  <c r="E16" i="5" s="1"/>
  <c r="F16" i="5" s="1"/>
  <c r="G16" i="5" s="1"/>
  <c r="K23" i="5"/>
  <c r="C23" i="5" s="1"/>
  <c r="D23" i="5" s="1"/>
  <c r="E23" i="5" s="1"/>
  <c r="F23" i="5" s="1"/>
  <c r="G23" i="5" s="1"/>
  <c r="K36" i="5"/>
  <c r="C36" i="5" s="1"/>
  <c r="D36" i="5" s="1"/>
  <c r="E36" i="5" s="1"/>
  <c r="F36" i="5" s="1"/>
  <c r="G36" i="5" s="1"/>
  <c r="K66" i="5"/>
  <c r="C66" i="5" s="1"/>
  <c r="D66" i="5" s="1"/>
  <c r="E66" i="5" s="1"/>
  <c r="F66" i="5" s="1"/>
  <c r="G66" i="5" s="1"/>
  <c r="K10" i="5"/>
  <c r="C10" i="5" s="1"/>
  <c r="D10" i="5" s="1"/>
  <c r="E10" i="5" s="1"/>
  <c r="F10" i="5" s="1"/>
  <c r="G10" i="5" s="1"/>
  <c r="H10" i="5" s="1"/>
  <c r="K33" i="5"/>
  <c r="C33" i="5" s="1"/>
  <c r="D33" i="5" s="1"/>
  <c r="E33" i="5" s="1"/>
  <c r="F33" i="5" s="1"/>
  <c r="G33" i="5" s="1"/>
  <c r="K46" i="5"/>
  <c r="C46" i="5" s="1"/>
  <c r="D46" i="5" s="1"/>
  <c r="E46" i="5" s="1"/>
  <c r="F46" i="5" s="1"/>
  <c r="G46" i="5" s="1"/>
  <c r="K21" i="5"/>
  <c r="C21" i="5" s="1"/>
  <c r="D21" i="5" s="1"/>
  <c r="E21" i="5" s="1"/>
  <c r="F21" i="5" s="1"/>
  <c r="G21" i="5" s="1"/>
  <c r="K30" i="5"/>
  <c r="C30" i="5" s="1"/>
  <c r="D30" i="5" s="1"/>
  <c r="E30" i="5" s="1"/>
  <c r="F30" i="5" s="1"/>
  <c r="G30" i="5" s="1"/>
  <c r="K37" i="5"/>
  <c r="C37" i="5" s="1"/>
  <c r="D37" i="5" s="1"/>
  <c r="E37" i="5" s="1"/>
  <c r="F37" i="5" s="1"/>
  <c r="G37" i="5" s="1"/>
  <c r="K18" i="5"/>
  <c r="C18" i="5" s="1"/>
  <c r="D18" i="5" s="1"/>
  <c r="E18" i="5" s="1"/>
  <c r="F18" i="5" s="1"/>
  <c r="G18" i="5" s="1"/>
  <c r="K24" i="5"/>
  <c r="C24" i="5" s="1"/>
  <c r="D24" i="5" s="1"/>
  <c r="E24" i="5" s="1"/>
  <c r="F24" i="5" s="1"/>
  <c r="G24" i="5" s="1"/>
  <c r="K17" i="5"/>
  <c r="C17" i="5" s="1"/>
  <c r="D17" i="5" s="1"/>
  <c r="E17" i="5" s="1"/>
  <c r="F17" i="5" s="1"/>
  <c r="G17" i="5" s="1"/>
  <c r="K41" i="5"/>
  <c r="C41" i="5" s="1"/>
  <c r="D41" i="5" s="1"/>
  <c r="E41" i="5" s="1"/>
  <c r="F41" i="5" s="1"/>
  <c r="G41" i="5" s="1"/>
  <c r="K54" i="5"/>
  <c r="C54" i="5" s="1"/>
  <c r="D54" i="5" s="1"/>
  <c r="E54" i="5" s="1"/>
  <c r="F54" i="5" s="1"/>
  <c r="G54" i="5" s="1"/>
  <c r="K12" i="5"/>
  <c r="C12" i="5" s="1"/>
  <c r="D12" i="5" s="1"/>
  <c r="E12" i="5" s="1"/>
  <c r="F12" i="5" s="1"/>
  <c r="G12" i="5" s="1"/>
  <c r="K52" i="5"/>
  <c r="C52" i="5" s="1"/>
  <c r="D52" i="5" s="1"/>
  <c r="E52" i="5" s="1"/>
  <c r="F52" i="5" s="1"/>
  <c r="G52" i="5" s="1"/>
  <c r="K15" i="5"/>
  <c r="C15" i="5" s="1"/>
  <c r="D15" i="5" s="1"/>
  <c r="E15" i="5" s="1"/>
  <c r="F15" i="5" s="1"/>
  <c r="G15" i="5" s="1"/>
  <c r="K56" i="5"/>
  <c r="C56" i="5" s="1"/>
  <c r="D56" i="5" s="1"/>
  <c r="E56" i="5" s="1"/>
  <c r="F56" i="5" s="1"/>
  <c r="G56" i="5" s="1"/>
  <c r="K45" i="5"/>
  <c r="C45" i="5" s="1"/>
  <c r="D45" i="5" s="1"/>
  <c r="E45" i="5" s="1"/>
  <c r="F45" i="5" s="1"/>
  <c r="G45" i="5" s="1"/>
  <c r="K26" i="5"/>
  <c r="C26" i="5" s="1"/>
  <c r="D26" i="5" s="1"/>
  <c r="E26" i="5" s="1"/>
  <c r="F26" i="5" s="1"/>
  <c r="G26" i="5" s="1"/>
  <c r="K64" i="5"/>
  <c r="C64" i="5" s="1"/>
  <c r="D64" i="5" s="1"/>
  <c r="E64" i="5" s="1"/>
  <c r="F64" i="5" s="1"/>
  <c r="G64" i="5" s="1"/>
  <c r="K50" i="5"/>
  <c r="C50" i="5" s="1"/>
  <c r="D50" i="5" s="1"/>
  <c r="E50" i="5" s="1"/>
  <c r="F50" i="5" s="1"/>
  <c r="G50" i="5" s="1"/>
  <c r="H26" i="5" l="1"/>
  <c r="H52" i="5"/>
  <c r="H34" i="5"/>
  <c r="H19" i="5"/>
  <c r="C31" i="8" s="1"/>
  <c r="H65" i="5"/>
  <c r="C76" i="8" s="1"/>
  <c r="H55" i="5"/>
  <c r="C68" i="8" s="1"/>
  <c r="H45" i="5"/>
  <c r="C58" i="8" s="1"/>
  <c r="H68" i="5"/>
  <c r="C79" i="8" s="1"/>
  <c r="H23" i="5"/>
  <c r="C35" i="8" s="1"/>
  <c r="H50" i="5"/>
  <c r="C63" i="8" s="1"/>
  <c r="H54" i="5"/>
  <c r="C67" i="8" s="1"/>
  <c r="H24" i="5"/>
  <c r="C36" i="8" s="1"/>
  <c r="H16" i="5"/>
  <c r="C28" i="8" s="1"/>
  <c r="H49" i="5"/>
  <c r="C62" i="8" s="1"/>
  <c r="H44" i="5"/>
  <c r="C57" i="8" s="1"/>
  <c r="H47" i="5"/>
  <c r="C60" i="8" s="1"/>
  <c r="H11" i="5"/>
  <c r="C21" i="6"/>
  <c r="M10" i="5"/>
  <c r="H67" i="5"/>
  <c r="C78" i="8" s="1"/>
  <c r="H31" i="5"/>
  <c r="H59" i="5"/>
  <c r="C72" i="8" s="1"/>
  <c r="H18" i="5"/>
  <c r="C30" i="8" s="1"/>
  <c r="H58" i="5"/>
  <c r="C71" i="8" s="1"/>
  <c r="H60" i="5"/>
  <c r="C73" i="8" s="1"/>
  <c r="H25" i="5"/>
  <c r="C37" i="8" s="1"/>
  <c r="H69" i="5"/>
  <c r="C80" i="8" s="1"/>
  <c r="H56" i="5"/>
  <c r="C69" i="8" s="1"/>
  <c r="H17" i="5"/>
  <c r="C29" i="8" s="1"/>
  <c r="H66" i="5"/>
  <c r="C77" i="8" s="1"/>
  <c r="H13" i="5"/>
  <c r="H35" i="5"/>
  <c r="C45" i="8" s="1"/>
  <c r="H42" i="5"/>
  <c r="C55" i="8" s="1"/>
  <c r="H41" i="5"/>
  <c r="C54" i="8" s="1"/>
  <c r="H30" i="5"/>
  <c r="C40" i="8" s="1"/>
  <c r="H53" i="5"/>
  <c r="C66" i="8" s="1"/>
  <c r="H64" i="5"/>
  <c r="C75" i="8" s="1"/>
  <c r="H29" i="5"/>
  <c r="C39" i="8" s="1"/>
  <c r="H43" i="5"/>
  <c r="C56" i="8" s="1"/>
  <c r="H63" i="5"/>
  <c r="C74" i="8" s="1"/>
  <c r="H15" i="5"/>
  <c r="H21" i="5"/>
  <c r="C33" i="8" s="1"/>
  <c r="H36" i="5"/>
  <c r="C46" i="8" s="1"/>
  <c r="H20" i="5"/>
  <c r="C32" i="8" s="1"/>
  <c r="H12" i="5"/>
  <c r="H46" i="5"/>
  <c r="C59" i="8" s="1"/>
  <c r="H22" i="5"/>
  <c r="C34" i="8" s="1"/>
  <c r="H51" i="5"/>
  <c r="C64" i="8" s="1"/>
  <c r="H40" i="5"/>
  <c r="C53" i="8" s="1"/>
  <c r="H32" i="5"/>
  <c r="H57" i="5"/>
  <c r="C70" i="8" s="1"/>
  <c r="H48" i="5"/>
  <c r="C61" i="8" s="1"/>
  <c r="H33" i="5"/>
  <c r="H14" i="5"/>
  <c r="H37" i="5"/>
  <c r="C52" i="8" s="1"/>
  <c r="M52" i="5" l="1"/>
  <c r="C65" i="8"/>
  <c r="M26" i="5"/>
  <c r="C38" i="8"/>
  <c r="C37" i="6"/>
  <c r="C64" i="6"/>
  <c r="C71" i="6"/>
  <c r="M59" i="5"/>
  <c r="M17" i="5"/>
  <c r="C28" i="6"/>
  <c r="M48" i="5"/>
  <c r="C60" i="6"/>
  <c r="C31" i="6"/>
  <c r="M20" i="5"/>
  <c r="M53" i="5"/>
  <c r="C65" i="6"/>
  <c r="C68" i="6"/>
  <c r="M56" i="5"/>
  <c r="C77" i="6"/>
  <c r="M67" i="5"/>
  <c r="C35" i="6"/>
  <c r="M24" i="5"/>
  <c r="M55" i="5"/>
  <c r="C67" i="6"/>
  <c r="C58" i="6"/>
  <c r="M46" i="5"/>
  <c r="C78" i="6"/>
  <c r="M68" i="5"/>
  <c r="C40" i="6"/>
  <c r="M31" i="5"/>
  <c r="M36" i="5"/>
  <c r="C45" i="6"/>
  <c r="M50" i="5"/>
  <c r="C62" i="6"/>
  <c r="C38" i="6"/>
  <c r="M29" i="5"/>
  <c r="C42" i="6"/>
  <c r="M33" i="5"/>
  <c r="C27" i="6"/>
  <c r="M16" i="5"/>
  <c r="M30" i="5"/>
  <c r="C39" i="6"/>
  <c r="C41" i="6"/>
  <c r="M32" i="5"/>
  <c r="M40" i="5"/>
  <c r="C52" i="6"/>
  <c r="C26" i="6"/>
  <c r="M15" i="5"/>
  <c r="C54" i="6"/>
  <c r="M42" i="5"/>
  <c r="C72" i="6"/>
  <c r="M60" i="5"/>
  <c r="M11" i="5"/>
  <c r="C22" i="6"/>
  <c r="C34" i="6"/>
  <c r="M23" i="5"/>
  <c r="M34" i="5"/>
  <c r="C43" i="6"/>
  <c r="C25" i="6"/>
  <c r="M14" i="5"/>
  <c r="M49" i="5"/>
  <c r="C61" i="6"/>
  <c r="M64" i="5"/>
  <c r="C74" i="6"/>
  <c r="M57" i="5"/>
  <c r="C69" i="6"/>
  <c r="C66" i="6"/>
  <c r="M54" i="5"/>
  <c r="C32" i="6"/>
  <c r="M21" i="5"/>
  <c r="M25" i="5"/>
  <c r="C36" i="6"/>
  <c r="M51" i="5"/>
  <c r="C63" i="6"/>
  <c r="M63" i="5"/>
  <c r="C73" i="6"/>
  <c r="C44" i="6"/>
  <c r="M35" i="5"/>
  <c r="M58" i="5"/>
  <c r="C70" i="6"/>
  <c r="C59" i="6"/>
  <c r="M47" i="5"/>
  <c r="M66" i="5"/>
  <c r="C76" i="6"/>
  <c r="C23" i="6"/>
  <c r="M12" i="5"/>
  <c r="M45" i="5"/>
  <c r="C57" i="6"/>
  <c r="M69" i="5"/>
  <c r="C79" i="6"/>
  <c r="M65" i="5"/>
  <c r="C75" i="6"/>
  <c r="C53" i="6"/>
  <c r="M41" i="5"/>
  <c r="C30" i="6"/>
  <c r="M19" i="5"/>
  <c r="C51" i="6"/>
  <c r="M37" i="5"/>
  <c r="M22" i="5"/>
  <c r="C33" i="6"/>
  <c r="C55" i="6"/>
  <c r="M43" i="5"/>
  <c r="M13" i="5"/>
  <c r="C24" i="6"/>
  <c r="C29" i="6"/>
  <c r="M18" i="5"/>
  <c r="M44" i="5"/>
  <c r="C56" i="6"/>
  <c r="E46" i="2"/>
  <c r="E19" i="2"/>
  <c r="E31" i="2"/>
  <c r="E54" i="2"/>
  <c r="E38" i="2"/>
  <c r="E49" i="2"/>
  <c r="E59" i="2"/>
  <c r="E33" i="2"/>
  <c r="E67" i="2"/>
  <c r="E22" i="2"/>
  <c r="E41" i="2"/>
  <c r="E32" i="2"/>
  <c r="E24" i="2"/>
  <c r="C30" i="2"/>
  <c r="E51" i="2"/>
  <c r="E35" i="2"/>
  <c r="E57" i="2"/>
  <c r="E53" i="2"/>
  <c r="E14" i="2"/>
  <c r="E48" i="2"/>
  <c r="C64" i="2"/>
  <c r="E25" i="2"/>
  <c r="E61" i="2"/>
  <c r="E52" i="2"/>
  <c r="E68" i="2"/>
  <c r="E13" i="2"/>
  <c r="E12" i="2"/>
  <c r="E34" i="2"/>
  <c r="E64" i="2"/>
  <c r="E50" i="2"/>
  <c r="E21" i="2"/>
  <c r="E15" i="2"/>
  <c r="E47" i="2"/>
  <c r="E36" i="2"/>
  <c r="E17" i="2"/>
  <c r="E56" i="2"/>
  <c r="E27" i="2"/>
  <c r="E55" i="2"/>
  <c r="E58" i="2"/>
  <c r="E30" i="2"/>
  <c r="E69" i="2"/>
  <c r="E65" i="2"/>
  <c r="E37" i="2"/>
  <c r="E23" i="2"/>
  <c r="E20" i="2"/>
  <c r="E66" i="2"/>
  <c r="E70" i="2"/>
  <c r="E16" i="2"/>
  <c r="E42" i="2"/>
  <c r="E60" i="2"/>
  <c r="E26" i="2"/>
  <c r="E18" i="2"/>
  <c r="C41" i="2"/>
  <c r="E44" i="2"/>
  <c r="E43" i="2"/>
</calcChain>
</file>

<file path=xl/sharedStrings.xml><?xml version="1.0" encoding="utf-8"?>
<sst xmlns="http://schemas.openxmlformats.org/spreadsheetml/2006/main" count="863" uniqueCount="205">
  <si>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</si>
  <si>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</si>
  <si>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</si>
  <si>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</si>
  <si>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</si>
  <si>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</si>
  <si>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</si>
  <si>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</si>
  <si>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</si>
  <si>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</si>
  <si>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</si>
  <si>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</si>
  <si>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</si>
  <si>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</si>
  <si>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</si>
  <si>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</si>
  <si>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</si>
  <si>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</si>
  <si>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</si>
  <si>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</si>
  <si>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</si>
  <si>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</si>
  <si>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</si>
  <si>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</si>
  <si>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</si>
  <si>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</si>
  <si>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</si>
  <si>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</si>
  <si>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</si>
  <si>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</si>
  <si>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</si>
  <si>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</si>
  <si>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</si>
  <si>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</si>
  <si>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</si>
  <si>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</si>
  <si>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</si>
  <si>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</si>
  <si>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</si>
  <si>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</si>
  <si>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</si>
  <si>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</si>
  <si>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</si>
  <si>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</si>
  <si>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</si>
  <si>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</si>
  <si>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</si>
  <si>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</si>
  <si>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</si>
  <si>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</si>
  <si>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</si>
  <si>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</si>
  <si>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</si>
  <si>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</si>
  <si>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</si>
  <si>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</si>
  <si>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</si>
  <si>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</si>
  <si>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</si>
  <si>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</si>
  <si>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</si>
  <si>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</si>
  <si>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</si>
  <si>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</si>
  <si>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</si>
  <si>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</si>
  <si>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</si>
  <si>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</si>
  <si>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</si>
  <si>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</si>
  <si>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</si>
  <si>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</si>
  <si>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</si>
  <si>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</si>
  <si>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</si>
  <si>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</si>
  <si>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</si>
  <si>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</si>
  <si>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</si>
  <si>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</si>
  <si>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</si>
  <si>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</si>
  <si>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</si>
  <si>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</si>
  <si>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</si>
  <si>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</si>
  <si>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</si>
  <si>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</si>
  <si>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</si>
  <si>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</si>
  <si>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</si>
  <si>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</si>
  <si>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</si>
  <si>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</si>
  <si>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</si>
  <si>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</si>
  <si>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</si>
  <si>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</si>
  <si>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</si>
  <si>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</si>
  <si>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</si>
  <si>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</si>
  <si>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</si>
  <si>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</si>
  <si>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</si>
  <si>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</si>
  <si>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</si>
  <si>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</si>
  <si>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</si>
  <si>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</si>
  <si>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</si>
  <si>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</si>
  <si>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</si>
  <si>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</si>
  <si>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</si>
  <si>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</si>
  <si>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</si>
  <si>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</si>
  <si>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</si>
  <si>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</si>
  <si>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</si>
  <si>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</si>
  <si>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</si>
  <si>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</si>
  <si>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</si>
  <si>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</si>
  <si>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</si>
  <si>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</si>
  <si>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</si>
  <si>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</si>
  <si>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</si>
  <si>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</si>
  <si>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</si>
  <si>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</si>
  <si>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</si>
  <si>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</si>
  <si>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</si>
  <si>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</si>
  <si>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</si>
  <si>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</si>
  <si>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</si>
  <si>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</si>
  <si>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</si>
  <si>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</si>
  <si>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</si>
  <si>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</si>
  <si>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</si>
  <si>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</si>
  <si>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</si>
  <si>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</si>
  <si>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</si>
  <si>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</si>
  <si>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</si>
  <si>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</si>
  <si>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</si>
  <si>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</si>
  <si>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</si>
  <si>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</si>
  <si>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</si>
  <si>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</si>
  <si>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</si>
  <si>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</si>
  <si>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</si>
  <si>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</si>
  <si>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</si>
  <si>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</si>
  <si>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</si>
  <si>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</si>
  <si>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</si>
  <si>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</si>
  <si>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</si>
  <si>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</si>
  <si>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</si>
  <si>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</si>
  <si>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</si>
  <si>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</si>
  <si>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</si>
  <si>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</si>
  <si>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</si>
  <si>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</si>
  <si>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</si>
  <si>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</si>
  <si>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</si>
  <si>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</si>
  <si>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</si>
  <si>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</si>
  <si>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</si>
  <si>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</si>
  <si>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</si>
  <si>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</si>
  <si>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</si>
  <si>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 xml:space="preserve"> Saldanha Bay WC</t>
  </si>
  <si>
    <t>WC</t>
  </si>
  <si>
    <t>press</t>
  </si>
  <si>
    <t>These Regulations will come into operation at 00h01 on 05 November 2025.</t>
  </si>
  <si>
    <t>The Minister of Mineral and Petroleum Resources  has under Section 2(1)(c) of the Petroleum Products Act, 1977 (Act No.120 of 1977) made the Regulations set out in the Schedule. This substitutes the Schedule that was promulgated on 30 September 2025.</t>
  </si>
  <si>
    <t>EFFECTIVE 05 NOVEMBER 2025</t>
  </si>
  <si>
    <t>The maximum retail price for Liquefied Petroleum Gas supplied to residential customers for the period 05 November 2025 to 02 December 2025.</t>
  </si>
  <si>
    <t>be sold at any place in South Africa is 1,647.00 cents</t>
  </si>
  <si>
    <t>In these regulations "the Regulations" mean the regulations published by Government Notice on 04 November 2025.</t>
  </si>
  <si>
    <t>Substitution of Regulation that was promulgated on 30 September 2025 in the Government Gazette.</t>
  </si>
  <si>
    <t>DEPARTMENT OF MINERAL AND PETROLEUM RESOURCES</t>
  </si>
  <si>
    <t xml:space="preserve">DEPARTMENT OF MINERAL AND PETROLEUM RESOURCES </t>
  </si>
  <si>
    <t>The MRP for LPGas that is imported through Port of Saldanha Bay will decrease by 70 cents per kilogram effective from 05 November 2025</t>
  </si>
  <si>
    <t>The maximum retail price for Liquefied Petroleum Gas supplied to residential customers for the period 05 November to 02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</si>
</sst>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41" x14ac:knownFonts="1">
    <font>
      <sz val="10"/>
      <name val="Courier"/>
    </font>
    <font>
      <sz val="11"/>
      <color theme="1"/>
      <name val="Calibri"/>
      <family val="2"/>
      <scheme val="mino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
      <sz val="10"/>
      <color rgb="FFFF0000"/>
      <name val="Consolas"/>
      <family val="3"/>
    </font>
    <font>
      <b/>
      <sz val="10"/>
      <color rgb="FFFF0000"/>
      <name val="Consolas"/>
      <family val="3"/>
    </font>
    <font>
      <sz val="10"/>
      <color rgb="FFFF0000"/>
      <name val="Courier"/>
    </font>
    <font>
      <sz val="12"/>
      <color rgb="FFFF0000"/>
      <name val="Consolas"/>
      <family val="3"/>
    </font>
    <font>
      <sz val="10"/>
      <color rgb="FFFF0000"/>
      <name val="Arial"/>
      <family val="2"/>
    </font>
    <font>
      <sz val="10"/>
      <name val="Arial"/>
      <family val="2"/>
    </font>
    <font>
      <sz val="11"/>
      <name val="MS Sans Serif"/>
      <family val="2"/>
    </font>
    <font>
      <sz val="10"/>
      <name val="MS Sans Serif"/>
    </font>
    <font>
      <sz val="10"/>
      <name val="MS Sans Serif"/>
      <family val="2"/>
    </font>
    <font>
      <sz val="10"/>
      <color theme="1"/>
      <name val="Consolas"/>
      <family val="3"/>
    </font>
    <font>
      <b/>
      <sz val="12"/>
      <color rgb="FFFF0000"/>
      <name val="Courier New"/>
      <family val="3"/>
    </font>
    <font>
      <sz val="12"/>
      <color rgb="FFFF0000"/>
      <name val="Courier New"/>
      <family val="3"/>
    </font>
    <font>
      <sz val="12"/>
      <color theme="1"/>
      <name val="Courier New"/>
      <family val="3"/>
    </font>
    <font>
      <b/>
      <sz val="10"/>
      <color theme="1"/>
      <name val="Consolas"/>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114">
    <xf numFmtId="165" fontId="0" fillId="0" borderId="0"/>
    <xf numFmtId="0" fontId="17" fillId="0" borderId="0"/>
    <xf numFmtId="9" fontId="3" fillId="0" borderId="0" applyFont="0" applyFill="0" applyBorder="0" applyAlignment="0" applyProtection="0"/>
    <xf numFmtId="164" fontId="22" fillId="0" borderId="0" applyFont="0" applyFill="0" applyBorder="0" applyAlignment="0" applyProtection="0"/>
    <xf numFmtId="0" fontId="2" fillId="0" borderId="0"/>
    <xf numFmtId="0" fontId="32" fillId="0" borderId="0"/>
    <xf numFmtId="0" fontId="3" fillId="0" borderId="0"/>
    <xf numFmtId="0" fontId="3" fillId="0" borderId="0"/>
    <xf numFmtId="43" fontId="3" fillId="0" borderId="0" applyFont="0" applyFill="0" applyBorder="0" applyAlignment="0" applyProtection="0"/>
    <xf numFmtId="0" fontId="33" fillId="0" borderId="0"/>
    <xf numFmtId="0" fontId="34" fillId="0" borderId="0"/>
    <xf numFmtId="40" fontId="3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5"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362">
    <xf numFmtId="165" fontId="0" fillId="0" borderId="0" xfId="0"/>
    <xf numFmtId="165" fontId="6" fillId="0" borderId="0" xfId="0" applyFont="1"/>
    <xf numFmtId="165" fontId="7" fillId="0" borderId="1" xfId="0" applyFont="1" applyBorder="1" applyAlignment="1">
      <alignment horizontal="center"/>
    </xf>
    <xf numFmtId="165" fontId="7" fillId="0" borderId="0" xfId="0" applyFont="1" applyAlignment="1">
      <alignment horizontal="center"/>
    </xf>
    <xf numFmtId="165" fontId="7" fillId="0" borderId="2" xfId="0" applyFont="1" applyBorder="1" applyAlignment="1">
      <alignment horizontal="center"/>
    </xf>
    <xf numFmtId="165" fontId="7" fillId="0" borderId="1" xfId="0" quotePrefix="1" applyFont="1" applyBorder="1" applyAlignment="1">
      <alignment horizontal="center"/>
    </xf>
    <xf numFmtId="165" fontId="7" fillId="0" borderId="3" xfId="0" applyFont="1" applyBorder="1" applyAlignment="1">
      <alignment horizontal="center"/>
    </xf>
    <xf numFmtId="165" fontId="7" fillId="0" borderId="4" xfId="0" applyFont="1" applyBorder="1" applyAlignment="1">
      <alignment horizontal="center"/>
    </xf>
    <xf numFmtId="165" fontId="7" fillId="0" borderId="3" xfId="0" quotePrefix="1" applyFont="1" applyBorder="1" applyAlignment="1">
      <alignment horizontal="center"/>
    </xf>
    <xf numFmtId="165" fontId="8" fillId="0" borderId="0" xfId="0" quotePrefix="1" applyFont="1" applyAlignment="1">
      <alignment horizontal="center"/>
    </xf>
    <xf numFmtId="165" fontId="6" fillId="0" borderId="0" xfId="0" applyFont="1" applyAlignment="1">
      <alignment horizontal="center"/>
    </xf>
    <xf numFmtId="165" fontId="6" fillId="0" borderId="1" xfId="0" applyFont="1" applyBorder="1" applyAlignment="1">
      <alignment horizontal="center"/>
    </xf>
    <xf numFmtId="165" fontId="6" fillId="0" borderId="3" xfId="0" applyFont="1" applyBorder="1" applyAlignment="1">
      <alignment horizontal="center"/>
    </xf>
    <xf numFmtId="165" fontId="6" fillId="0" borderId="5" xfId="0" applyFont="1" applyBorder="1" applyAlignment="1">
      <alignment horizontal="center"/>
    </xf>
    <xf numFmtId="166" fontId="7" fillId="0" borderId="6" xfId="0" applyNumberFormat="1" applyFont="1" applyBorder="1" applyAlignment="1">
      <alignment horizontal="center"/>
    </xf>
    <xf numFmtId="166" fontId="7" fillId="0" borderId="0" xfId="0" applyNumberFormat="1" applyFont="1" applyAlignment="1">
      <alignment horizontal="center"/>
    </xf>
    <xf numFmtId="165" fontId="7" fillId="0" borderId="7" xfId="0" applyFont="1" applyBorder="1" applyAlignment="1">
      <alignment horizontal="center"/>
    </xf>
    <xf numFmtId="166" fontId="7" fillId="0" borderId="7" xfId="0" applyNumberFormat="1" applyFont="1" applyBorder="1" applyAlignment="1">
      <alignment horizontal="center"/>
    </xf>
    <xf numFmtId="168" fontId="6" fillId="0" borderId="0" xfId="0" applyNumberFormat="1" applyFont="1" applyAlignment="1">
      <alignment horizontal="center"/>
    </xf>
    <xf numFmtId="168" fontId="6" fillId="0" borderId="8" xfId="0" applyNumberFormat="1" applyFont="1" applyBorder="1" applyAlignment="1">
      <alignment horizontal="center"/>
    </xf>
    <xf numFmtId="165" fontId="8" fillId="0" borderId="0" xfId="0" applyFont="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6" fontId="7" fillId="0" borderId="8" xfId="0" applyNumberFormat="1" applyFont="1" applyBorder="1" applyAlignment="1">
      <alignment horizontal="center"/>
    </xf>
    <xf numFmtId="39" fontId="6" fillId="0" borderId="6" xfId="0" applyNumberFormat="1" applyFont="1" applyBorder="1" applyAlignment="1">
      <alignment horizontal="center"/>
    </xf>
    <xf numFmtId="39" fontId="6" fillId="0" borderId="0" xfId="0" applyNumberFormat="1" applyFont="1" applyAlignment="1">
      <alignment horizontal="center"/>
    </xf>
    <xf numFmtId="39" fontId="7" fillId="0" borderId="7" xfId="0" applyNumberFormat="1" applyFont="1" applyBorder="1" applyAlignment="1">
      <alignment horizontal="center"/>
    </xf>
    <xf numFmtId="39" fontId="7" fillId="0" borderId="9" xfId="0" applyNumberFormat="1" applyFont="1" applyBorder="1" applyAlignment="1">
      <alignment horizontal="center"/>
    </xf>
    <xf numFmtId="39" fontId="7" fillId="0" borderId="0" xfId="0" applyNumberFormat="1" applyFont="1" applyAlignment="1">
      <alignment horizontal="center"/>
    </xf>
    <xf numFmtId="39" fontId="7" fillId="0" borderId="6" xfId="0" applyNumberFormat="1" applyFont="1" applyBorder="1" applyAlignment="1">
      <alignment horizontal="center"/>
    </xf>
    <xf numFmtId="39" fontId="7" fillId="0" borderId="10" xfId="0" applyNumberFormat="1" applyFont="1" applyBorder="1" applyAlignment="1">
      <alignment horizontal="center"/>
    </xf>
    <xf numFmtId="39" fontId="7" fillId="0" borderId="8" xfId="0" applyNumberFormat="1" applyFont="1" applyBorder="1" applyAlignment="1">
      <alignment horizontal="center"/>
    </xf>
    <xf numFmtId="39" fontId="7" fillId="2" borderId="0" xfId="0" applyNumberFormat="1" applyFont="1" applyFill="1" applyAlignment="1">
      <alignment horizontal="center"/>
    </xf>
    <xf numFmtId="39" fontId="7" fillId="2" borderId="10" xfId="0" applyNumberFormat="1" applyFont="1" applyFill="1" applyBorder="1" applyAlignment="1">
      <alignment horizontal="center"/>
    </xf>
    <xf numFmtId="39" fontId="7" fillId="2" borderId="8" xfId="0" applyNumberFormat="1" applyFont="1" applyFill="1" applyBorder="1" applyAlignment="1">
      <alignment horizontal="center"/>
    </xf>
    <xf numFmtId="39" fontId="7" fillId="2" borderId="7" xfId="0" applyNumberFormat="1" applyFont="1" applyFill="1" applyBorder="1" applyAlignment="1">
      <alignment horizontal="center"/>
    </xf>
    <xf numFmtId="39" fontId="7" fillId="2" borderId="9" xfId="0" applyNumberFormat="1" applyFont="1" applyFill="1" applyBorder="1" applyAlignment="1">
      <alignment horizontal="center"/>
    </xf>
    <xf numFmtId="165" fontId="7" fillId="0" borderId="11" xfId="0" applyFont="1" applyBorder="1" applyAlignment="1">
      <alignment horizontal="center"/>
    </xf>
    <xf numFmtId="168" fontId="7" fillId="0" borderId="0" xfId="0" applyNumberFormat="1" applyFont="1" applyAlignment="1">
      <alignment horizontal="center"/>
    </xf>
    <xf numFmtId="168" fontId="7" fillId="2" borderId="0" xfId="0" applyNumberFormat="1" applyFont="1" applyFill="1" applyAlignment="1">
      <alignment horizontal="center"/>
    </xf>
    <xf numFmtId="168" fontId="7" fillId="2" borderId="8" xfId="0" applyNumberFormat="1" applyFont="1" applyFill="1" applyBorder="1" applyAlignment="1">
      <alignment horizontal="center"/>
    </xf>
    <xf numFmtId="168" fontId="7" fillId="2" borderId="7" xfId="0" applyNumberFormat="1" applyFont="1" applyFill="1" applyBorder="1" applyAlignment="1">
      <alignment horizontal="center"/>
    </xf>
    <xf numFmtId="165" fontId="7" fillId="0" borderId="8" xfId="0" applyFont="1" applyBorder="1" applyAlignment="1">
      <alignment horizontal="center"/>
    </xf>
    <xf numFmtId="2" fontId="7" fillId="0" borderId="0" xfId="0" applyNumberFormat="1" applyFont="1" applyAlignment="1">
      <alignment horizontal="center"/>
    </xf>
    <xf numFmtId="37" fontId="7" fillId="0" borderId="0" xfId="0" applyNumberFormat="1" applyFont="1" applyAlignment="1">
      <alignment horizontal="center"/>
    </xf>
    <xf numFmtId="2" fontId="7" fillId="2" borderId="0" xfId="0" applyNumberFormat="1" applyFont="1" applyFill="1" applyAlignment="1">
      <alignment horizontal="center"/>
    </xf>
    <xf numFmtId="165" fontId="7" fillId="2" borderId="1" xfId="0" applyFont="1" applyFill="1" applyBorder="1" applyAlignment="1">
      <alignment horizontal="center"/>
    </xf>
    <xf numFmtId="166" fontId="6" fillId="2" borderId="0" xfId="0" applyNumberFormat="1" applyFont="1" applyFill="1" applyAlignment="1">
      <alignment horizontal="center"/>
    </xf>
    <xf numFmtId="39" fontId="6" fillId="2" borderId="0" xfId="0" applyNumberFormat="1" applyFont="1" applyFill="1" applyAlignment="1">
      <alignment horizontal="center"/>
    </xf>
    <xf numFmtId="168" fontId="6" fillId="2" borderId="0" xfId="0" applyNumberFormat="1" applyFont="1" applyFill="1" applyAlignment="1">
      <alignment horizontal="center"/>
    </xf>
    <xf numFmtId="166" fontId="7" fillId="2" borderId="0" xfId="0" applyNumberFormat="1" applyFont="1" applyFill="1" applyAlignment="1">
      <alignment horizontal="center"/>
    </xf>
    <xf numFmtId="165" fontId="7" fillId="2" borderId="1" xfId="0" quotePrefix="1" applyFont="1" applyFill="1" applyBorder="1" applyAlignment="1">
      <alignment horizontal="center"/>
    </xf>
    <xf numFmtId="39" fontId="6" fillId="2" borderId="8" xfId="0" applyNumberFormat="1" applyFont="1" applyFill="1" applyBorder="1" applyAlignment="1">
      <alignment horizontal="center"/>
    </xf>
    <xf numFmtId="39" fontId="6" fillId="2" borderId="10" xfId="0" applyNumberFormat="1" applyFont="1" applyFill="1" applyBorder="1" applyAlignment="1">
      <alignment horizontal="center"/>
    </xf>
    <xf numFmtId="166" fontId="6" fillId="2" borderId="8" xfId="0" applyNumberFormat="1" applyFont="1" applyFill="1" applyBorder="1" applyAlignment="1">
      <alignment horizontal="center"/>
    </xf>
    <xf numFmtId="168" fontId="6" fillId="2" borderId="8" xfId="0" applyNumberFormat="1" applyFont="1" applyFill="1" applyBorder="1" applyAlignment="1">
      <alignment horizontal="center"/>
    </xf>
    <xf numFmtId="166" fontId="7" fillId="2" borderId="7" xfId="0" applyNumberFormat="1" applyFont="1" applyFill="1" applyBorder="1" applyAlignment="1">
      <alignment horizontal="center"/>
    </xf>
    <xf numFmtId="165" fontId="6" fillId="0" borderId="12" xfId="0" applyFont="1" applyBorder="1" applyAlignment="1">
      <alignment horizontal="center"/>
    </xf>
    <xf numFmtId="168" fontId="7" fillId="0" borderId="9" xfId="0" applyNumberFormat="1" applyFont="1" applyBorder="1" applyAlignment="1">
      <alignment horizontal="center"/>
    </xf>
    <xf numFmtId="165" fontId="7" fillId="0" borderId="13" xfId="0" applyFont="1" applyBorder="1" applyAlignment="1">
      <alignment horizontal="center"/>
    </xf>
    <xf numFmtId="165" fontId="7" fillId="0" borderId="9" xfId="0" applyFont="1" applyBorder="1" applyAlignment="1">
      <alignment horizontal="center"/>
    </xf>
    <xf numFmtId="165" fontId="6" fillId="0" borderId="9" xfId="0" applyFont="1" applyBorder="1" applyAlignment="1">
      <alignment horizontal="center"/>
    </xf>
    <xf numFmtId="165" fontId="7" fillId="0" borderId="14" xfId="0" applyFont="1" applyBorder="1" applyAlignment="1">
      <alignment horizontal="center"/>
    </xf>
    <xf numFmtId="165" fontId="7" fillId="0" borderId="15" xfId="0" applyFont="1" applyBorder="1" applyAlignment="1">
      <alignment horizontal="center"/>
    </xf>
    <xf numFmtId="165" fontId="7" fillId="0" borderId="12" xfId="0" applyFont="1" applyBorder="1" applyAlignment="1">
      <alignment horizontal="center"/>
    </xf>
    <xf numFmtId="165" fontId="7" fillId="0" borderId="16" xfId="0" applyFont="1" applyBorder="1" applyAlignment="1">
      <alignment horizontal="center"/>
    </xf>
    <xf numFmtId="166" fontId="7" fillId="0" borderId="16" xfId="0" applyNumberFormat="1" applyFont="1" applyBorder="1" applyAlignment="1">
      <alignment horizontal="center"/>
    </xf>
    <xf numFmtId="165" fontId="7" fillId="0" borderId="17" xfId="0" applyFont="1" applyBorder="1" applyAlignment="1">
      <alignment horizontal="center"/>
    </xf>
    <xf numFmtId="165" fontId="6" fillId="0" borderId="18" xfId="0" applyFont="1" applyBorder="1"/>
    <xf numFmtId="165" fontId="6" fillId="0" borderId="1" xfId="0" applyFont="1" applyBorder="1"/>
    <xf numFmtId="171" fontId="6" fillId="0" borderId="0" xfId="0" applyNumberFormat="1" applyFont="1" applyAlignment="1">
      <alignment horizontal="center"/>
    </xf>
    <xf numFmtId="49" fontId="7"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6" fillId="0" borderId="19" xfId="0" applyFont="1" applyBorder="1" applyAlignment="1">
      <alignment horizontal="center"/>
    </xf>
    <xf numFmtId="165" fontId="7" fillId="0" borderId="19" xfId="0" applyFont="1" applyBorder="1" applyAlignment="1">
      <alignment horizontal="center"/>
    </xf>
    <xf numFmtId="165" fontId="7" fillId="0" borderId="19" xfId="0" quotePrefix="1" applyFont="1" applyBorder="1" applyAlignment="1">
      <alignment horizontal="center"/>
    </xf>
    <xf numFmtId="165" fontId="6" fillId="0" borderId="13" xfId="0" applyFont="1" applyBorder="1"/>
    <xf numFmtId="165" fontId="7" fillId="0" borderId="20" xfId="0" applyFont="1" applyBorder="1" applyAlignment="1">
      <alignment horizontal="center"/>
    </xf>
    <xf numFmtId="165" fontId="7" fillId="0" borderId="21" xfId="0" applyFont="1" applyBorder="1" applyAlignment="1">
      <alignment horizontal="center"/>
    </xf>
    <xf numFmtId="2" fontId="7" fillId="0" borderId="12" xfId="0" applyNumberFormat="1" applyFont="1" applyBorder="1" applyAlignment="1">
      <alignment horizontal="center"/>
    </xf>
    <xf numFmtId="2" fontId="7" fillId="2" borderId="12" xfId="0" applyNumberFormat="1" applyFont="1" applyFill="1" applyBorder="1" applyAlignment="1">
      <alignment horizontal="center"/>
    </xf>
    <xf numFmtId="2" fontId="7" fillId="2" borderId="23" xfId="0" applyNumberFormat="1" applyFont="1" applyFill="1" applyBorder="1" applyAlignment="1">
      <alignment horizontal="center"/>
    </xf>
    <xf numFmtId="2" fontId="7" fillId="2" borderId="16" xfId="0" applyNumberFormat="1" applyFont="1" applyFill="1" applyBorder="1" applyAlignment="1">
      <alignment horizontal="center"/>
    </xf>
    <xf numFmtId="2" fontId="7" fillId="2" borderId="17" xfId="0" applyNumberFormat="1" applyFont="1" applyFill="1" applyBorder="1" applyAlignment="1">
      <alignment horizontal="center"/>
    </xf>
    <xf numFmtId="2" fontId="7" fillId="0" borderId="17" xfId="0" applyNumberFormat="1" applyFont="1" applyBorder="1" applyAlignment="1">
      <alignment horizontal="center"/>
    </xf>
    <xf numFmtId="165" fontId="11" fillId="0" borderId="25" xfId="0" applyFont="1" applyBorder="1" applyAlignment="1">
      <alignment horizontal="center" vertical="center"/>
    </xf>
    <xf numFmtId="165" fontId="11" fillId="0" borderId="0" xfId="0" applyFont="1" applyAlignment="1">
      <alignment horizontal="centerContinuous"/>
    </xf>
    <xf numFmtId="165" fontId="11" fillId="0" borderId="0" xfId="0" applyFont="1"/>
    <xf numFmtId="165" fontId="10" fillId="0" borderId="0" xfId="0" applyFont="1"/>
    <xf numFmtId="165" fontId="10" fillId="0" borderId="0" xfId="0" applyFont="1" applyAlignment="1">
      <alignment vertical="center"/>
    </xf>
    <xf numFmtId="165" fontId="10" fillId="0" borderId="25" xfId="0" applyFont="1" applyBorder="1"/>
    <xf numFmtId="165" fontId="10" fillId="0" borderId="25" xfId="0" applyFont="1" applyBorder="1" applyAlignment="1">
      <alignment vertical="center"/>
    </xf>
    <xf numFmtId="165" fontId="10" fillId="0" borderId="0" xfId="0" applyFont="1" applyAlignment="1">
      <alignment horizontal="left" vertical="center"/>
    </xf>
    <xf numFmtId="165" fontId="10" fillId="0" borderId="0" xfId="0" applyFont="1" applyAlignment="1">
      <alignment horizontal="center" vertical="center"/>
    </xf>
    <xf numFmtId="165" fontId="10" fillId="0" borderId="25" xfId="0" applyFont="1" applyBorder="1" applyAlignment="1">
      <alignment horizontal="center"/>
    </xf>
    <xf numFmtId="165" fontId="10" fillId="0" borderId="0" xfId="0" applyFont="1" applyAlignment="1">
      <alignment horizontal="center"/>
    </xf>
    <xf numFmtId="165" fontId="15" fillId="0" borderId="25" xfId="0" applyFont="1" applyBorder="1" applyAlignment="1">
      <alignment horizontal="center"/>
    </xf>
    <xf numFmtId="165" fontId="10" fillId="0" borderId="0" xfId="0" applyFont="1" applyAlignment="1">
      <alignment horizontal="center" vertical="top"/>
    </xf>
    <xf numFmtId="165" fontId="10" fillId="0" borderId="0" xfId="0" applyFont="1" applyAlignment="1">
      <alignment vertical="top"/>
    </xf>
    <xf numFmtId="166" fontId="7" fillId="3" borderId="7" xfId="0" applyNumberFormat="1" applyFont="1" applyFill="1" applyBorder="1" applyAlignment="1" applyProtection="1">
      <alignment horizontal="center"/>
      <protection locked="0"/>
    </xf>
    <xf numFmtId="15" fontId="10" fillId="0" borderId="0" xfId="0" applyNumberFormat="1" applyFont="1" applyProtection="1">
      <protection locked="0"/>
    </xf>
    <xf numFmtId="165" fontId="13" fillId="0" borderId="0" xfId="0" applyFont="1" applyProtection="1">
      <protection locked="0"/>
    </xf>
    <xf numFmtId="165" fontId="11" fillId="0" borderId="0" xfId="0" applyFont="1" applyAlignment="1" applyProtection="1">
      <alignment horizontal="centerContinuous"/>
      <protection locked="0"/>
    </xf>
    <xf numFmtId="165" fontId="10" fillId="0" borderId="0" xfId="0" applyFont="1" applyProtection="1">
      <protection locked="0"/>
    </xf>
    <xf numFmtId="173" fontId="10" fillId="0" borderId="0" xfId="0" applyNumberFormat="1" applyFont="1" applyAlignment="1" applyProtection="1">
      <alignment horizontal="left"/>
      <protection locked="0"/>
    </xf>
    <xf numFmtId="165" fontId="7" fillId="3" borderId="1" xfId="0" applyFont="1" applyFill="1" applyBorder="1" applyProtection="1">
      <protection locked="0"/>
    </xf>
    <xf numFmtId="165" fontId="7" fillId="3" borderId="0" xfId="0" applyFont="1" applyFill="1" applyProtection="1">
      <protection locked="0"/>
    </xf>
    <xf numFmtId="165" fontId="0" fillId="3" borderId="0" xfId="0" applyFill="1" applyProtection="1">
      <protection locked="0"/>
    </xf>
    <xf numFmtId="165" fontId="7" fillId="3" borderId="0" xfId="0" applyFont="1" applyFill="1" applyAlignment="1" applyProtection="1">
      <alignment horizontal="center"/>
      <protection locked="0"/>
    </xf>
    <xf numFmtId="165" fontId="8" fillId="3" borderId="12" xfId="0" applyFont="1" applyFill="1" applyBorder="1" applyAlignment="1" applyProtection="1">
      <alignment horizontal="center"/>
      <protection locked="0"/>
    </xf>
    <xf numFmtId="165" fontId="6" fillId="0" borderId="18" xfId="0" applyFont="1" applyBorder="1" applyAlignment="1">
      <alignment horizontal="center"/>
    </xf>
    <xf numFmtId="165" fontId="6" fillId="0" borderId="12" xfId="0" applyFont="1" applyBorder="1"/>
    <xf numFmtId="165" fontId="5" fillId="0" borderId="0" xfId="0" applyFont="1"/>
    <xf numFmtId="165" fontId="7" fillId="0" borderId="12" xfId="0" applyFont="1" applyBorder="1"/>
    <xf numFmtId="165" fontId="0" fillId="3" borderId="0" xfId="0" applyFill="1"/>
    <xf numFmtId="165" fontId="7" fillId="3" borderId="0" xfId="0" applyFont="1" applyFill="1" applyAlignment="1">
      <alignment horizontal="center"/>
    </xf>
    <xf numFmtId="165" fontId="8" fillId="3" borderId="0" xfId="0" applyFont="1" applyFill="1" applyAlignment="1">
      <alignment horizontal="center"/>
    </xf>
    <xf numFmtId="165" fontId="6" fillId="0" borderId="17" xfId="0" applyFont="1" applyBorder="1"/>
    <xf numFmtId="165" fontId="6" fillId="0" borderId="24" xfId="0" applyFont="1" applyBorder="1"/>
    <xf numFmtId="165" fontId="6" fillId="0" borderId="8" xfId="0" applyFont="1" applyBorder="1" applyAlignment="1">
      <alignment horizontal="center"/>
    </xf>
    <xf numFmtId="165" fontId="6" fillId="0" borderId="16" xfId="0" applyFont="1" applyBorder="1"/>
    <xf numFmtId="165" fontId="0" fillId="0" borderId="18" xfId="0" applyBorder="1"/>
    <xf numFmtId="165" fontId="0" fillId="0" borderId="5" xfId="0" applyBorder="1"/>
    <xf numFmtId="165" fontId="0" fillId="0" borderId="26" xfId="0" applyBorder="1"/>
    <xf numFmtId="165" fontId="7" fillId="0" borderId="1" xfId="0" applyFont="1" applyBorder="1"/>
    <xf numFmtId="165" fontId="7" fillId="0" borderId="0" xfId="0" applyFont="1"/>
    <xf numFmtId="165" fontId="6" fillId="0" borderId="16" xfId="0" applyFont="1" applyBorder="1" applyAlignment="1">
      <alignment horizontal="center"/>
    </xf>
    <xf numFmtId="165" fontId="6" fillId="0" borderId="27" xfId="0" applyFont="1" applyBorder="1" applyAlignment="1">
      <alignment horizontal="center"/>
    </xf>
    <xf numFmtId="165" fontId="6" fillId="0" borderId="11" xfId="0" applyFont="1" applyBorder="1" applyAlignment="1">
      <alignment horizontal="center"/>
    </xf>
    <xf numFmtId="165" fontId="7" fillId="2" borderId="0" xfId="0" applyFont="1" applyFill="1" applyAlignment="1">
      <alignment horizontal="center"/>
    </xf>
    <xf numFmtId="165" fontId="6" fillId="2" borderId="0" xfId="0" applyFont="1" applyFill="1" applyAlignment="1">
      <alignment horizontal="center"/>
    </xf>
    <xf numFmtId="165" fontId="7" fillId="0" borderId="28" xfId="0" applyFont="1" applyBorder="1" applyAlignment="1">
      <alignment horizontal="center"/>
    </xf>
    <xf numFmtId="165" fontId="7" fillId="0" borderId="10" xfId="0" applyFont="1" applyBorder="1" applyAlignment="1">
      <alignment horizontal="center"/>
    </xf>
    <xf numFmtId="165" fontId="6" fillId="0" borderId="10" xfId="0" applyFont="1" applyBorder="1" applyAlignment="1">
      <alignment horizontal="center"/>
    </xf>
    <xf numFmtId="165" fontId="6" fillId="2" borderId="10" xfId="0" applyFont="1" applyFill="1" applyBorder="1" applyAlignment="1">
      <alignment horizontal="center"/>
    </xf>
    <xf numFmtId="37" fontId="6" fillId="0" borderId="0" xfId="0" applyNumberFormat="1" applyFont="1"/>
    <xf numFmtId="165" fontId="8" fillId="0" borderId="8" xfId="0" applyFont="1" applyBorder="1" applyAlignment="1">
      <alignment horizontal="center"/>
    </xf>
    <xf numFmtId="2" fontId="0" fillId="0" borderId="0" xfId="0" applyNumberFormat="1"/>
    <xf numFmtId="165" fontId="7" fillId="2" borderId="10" xfId="0" applyFont="1" applyFill="1" applyBorder="1" applyAlignment="1">
      <alignment horizontal="center"/>
    </xf>
    <xf numFmtId="165" fontId="7" fillId="2" borderId="9" xfId="0" applyFont="1" applyFill="1" applyBorder="1" applyAlignment="1">
      <alignment horizontal="center"/>
    </xf>
    <xf numFmtId="2" fontId="6" fillId="0" borderId="0" xfId="0" applyNumberFormat="1" applyFont="1"/>
    <xf numFmtId="165" fontId="6" fillId="0" borderId="26" xfId="0" applyFont="1" applyBorder="1" applyAlignment="1">
      <alignment horizontal="center"/>
    </xf>
    <xf numFmtId="165" fontId="6" fillId="0" borderId="29" xfId="0" applyFont="1" applyBorder="1" applyAlignment="1">
      <alignment horizontal="center"/>
    </xf>
    <xf numFmtId="170" fontId="6" fillId="0" borderId="0" xfId="0" applyNumberFormat="1" applyFont="1" applyAlignment="1">
      <alignment horizontal="center"/>
    </xf>
    <xf numFmtId="165" fontId="10" fillId="0" borderId="30" xfId="0" applyFont="1" applyBorder="1" applyAlignment="1">
      <alignment vertical="center"/>
    </xf>
    <xf numFmtId="165" fontId="10" fillId="0" borderId="30" xfId="0" applyFont="1" applyBorder="1"/>
    <xf numFmtId="165" fontId="15" fillId="0" borderId="25" xfId="0" applyFont="1" applyBorder="1" applyAlignment="1">
      <alignment vertical="center"/>
    </xf>
    <xf numFmtId="9" fontId="7" fillId="0" borderId="0" xfId="2" applyFont="1" applyBorder="1" applyAlignment="1" applyProtection="1">
      <alignment horizontal="center"/>
    </xf>
    <xf numFmtId="2" fontId="16" fillId="0" borderId="0" xfId="1" applyNumberFormat="1" applyFont="1" applyAlignment="1">
      <alignment horizontal="right"/>
    </xf>
    <xf numFmtId="165" fontId="6" fillId="0" borderId="0" xfId="0" applyFont="1" applyAlignment="1">
      <alignment horizontal="left"/>
    </xf>
    <xf numFmtId="169" fontId="7" fillId="3" borderId="6" xfId="0" applyNumberFormat="1" applyFont="1" applyFill="1" applyBorder="1" applyAlignment="1" applyProtection="1">
      <alignment horizontal="center"/>
      <protection locked="0"/>
    </xf>
    <xf numFmtId="170" fontId="7" fillId="0" borderId="0" xfId="0" applyNumberFormat="1" applyFont="1" applyAlignment="1">
      <alignment horizontal="center"/>
    </xf>
    <xf numFmtId="172" fontId="6" fillId="0" borderId="6" xfId="0" applyNumberFormat="1" applyFont="1" applyBorder="1" applyAlignment="1">
      <alignment horizontal="right"/>
    </xf>
    <xf numFmtId="172" fontId="6" fillId="0" borderId="0" xfId="0" applyNumberFormat="1" applyFont="1" applyAlignment="1">
      <alignment horizontal="right"/>
    </xf>
    <xf numFmtId="172" fontId="7" fillId="0" borderId="7" xfId="0" applyNumberFormat="1" applyFont="1" applyBorder="1" applyAlignment="1">
      <alignment horizontal="right"/>
    </xf>
    <xf numFmtId="165" fontId="10" fillId="0" borderId="0" xfId="0" applyFont="1" applyAlignment="1" applyProtection="1">
      <alignment vertical="center"/>
      <protection locked="0"/>
    </xf>
    <xf numFmtId="165" fontId="10" fillId="0" borderId="0" xfId="0" applyFont="1" applyAlignment="1" applyProtection="1">
      <alignment horizontal="centerContinuous" vertical="center"/>
      <protection locked="0"/>
    </xf>
    <xf numFmtId="165" fontId="10" fillId="0" borderId="0" xfId="0" applyFont="1" applyAlignment="1" applyProtection="1">
      <alignment horizontal="left" vertical="center"/>
      <protection locked="0"/>
    </xf>
    <xf numFmtId="165" fontId="10" fillId="0" borderId="0" xfId="0" applyFont="1" applyAlignment="1" applyProtection="1">
      <alignment horizontal="center" vertical="center"/>
      <protection locked="0"/>
    </xf>
    <xf numFmtId="165" fontId="10" fillId="0" borderId="0" xfId="0" applyFont="1" applyAlignment="1" applyProtection="1">
      <alignment horizontal="center"/>
      <protection locked="0"/>
    </xf>
    <xf numFmtId="165" fontId="10" fillId="0" borderId="0" xfId="0" applyFont="1" applyAlignment="1" applyProtection="1">
      <alignment horizontal="center" vertical="top"/>
      <protection locked="0"/>
    </xf>
    <xf numFmtId="165" fontId="10" fillId="0" borderId="0" xfId="0" applyFont="1" applyAlignment="1" applyProtection="1">
      <alignment vertical="top"/>
      <protection locked="0"/>
    </xf>
    <xf numFmtId="165" fontId="11" fillId="0" borderId="25" xfId="0" applyFont="1" applyBorder="1" applyAlignment="1">
      <alignment horizontal="left" vertical="center"/>
    </xf>
    <xf numFmtId="165" fontId="15" fillId="0" borderId="30" xfId="0" applyFont="1" applyBorder="1" applyAlignment="1">
      <alignment horizontal="center"/>
    </xf>
    <xf numFmtId="165" fontId="10" fillId="0" borderId="0" xfId="0" applyFont="1" applyAlignment="1" applyProtection="1">
      <alignment horizontal="right"/>
      <protection locked="0"/>
    </xf>
    <xf numFmtId="165" fontId="10" fillId="0" borderId="0" xfId="0" applyFont="1" applyAlignment="1">
      <alignment horizontal="right"/>
    </xf>
    <xf numFmtId="169" fontId="7" fillId="0" borderId="16" xfId="0" applyNumberFormat="1" applyFont="1" applyBorder="1" applyAlignment="1">
      <alignment horizontal="center"/>
    </xf>
    <xf numFmtId="169" fontId="7" fillId="0" borderId="12" xfId="0" applyNumberFormat="1" applyFont="1" applyBorder="1" applyAlignment="1">
      <alignment horizontal="center"/>
    </xf>
    <xf numFmtId="2" fontId="17" fillId="0" borderId="0" xfId="1" applyNumberFormat="1" applyAlignment="1">
      <alignment horizontal="right"/>
    </xf>
    <xf numFmtId="165" fontId="19" fillId="0" borderId="32" xfId="0" applyFont="1" applyBorder="1" applyAlignment="1">
      <alignment horizontal="center"/>
    </xf>
    <xf numFmtId="165" fontId="19" fillId="0" borderId="33" xfId="0" applyFont="1" applyBorder="1" applyAlignment="1">
      <alignment horizontal="center"/>
    </xf>
    <xf numFmtId="165" fontId="20" fillId="0" borderId="33" xfId="0" applyFont="1" applyBorder="1"/>
    <xf numFmtId="2" fontId="19" fillId="0" borderId="34" xfId="0" applyNumberFormat="1" applyFont="1" applyBorder="1" applyAlignment="1">
      <alignment horizontal="right"/>
    </xf>
    <xf numFmtId="2" fontId="19" fillId="0" borderId="33" xfId="0" applyNumberFormat="1" applyFont="1" applyBorder="1" applyAlignment="1">
      <alignment horizontal="right"/>
    </xf>
    <xf numFmtId="2" fontId="19" fillId="2" borderId="33" xfId="0" applyNumberFormat="1" applyFont="1" applyFill="1" applyBorder="1" applyAlignment="1">
      <alignment horizontal="center"/>
    </xf>
    <xf numFmtId="2" fontId="19" fillId="2" borderId="35" xfId="0" applyNumberFormat="1" applyFont="1" applyFill="1" applyBorder="1" applyAlignment="1">
      <alignment horizontal="center"/>
    </xf>
    <xf numFmtId="2" fontId="19" fillId="2" borderId="36" xfId="0" applyNumberFormat="1" applyFont="1" applyFill="1" applyBorder="1" applyAlignment="1">
      <alignment horizontal="center"/>
    </xf>
    <xf numFmtId="2" fontId="19" fillId="2" borderId="33" xfId="0" applyNumberFormat="1" applyFont="1" applyFill="1" applyBorder="1" applyAlignment="1">
      <alignment horizontal="right"/>
    </xf>
    <xf numFmtId="2" fontId="19" fillId="2" borderId="34" xfId="0" applyNumberFormat="1" applyFont="1" applyFill="1" applyBorder="1" applyAlignment="1">
      <alignment horizontal="right"/>
    </xf>
    <xf numFmtId="2" fontId="19" fillId="0" borderId="37" xfId="0" applyNumberFormat="1" applyFont="1" applyBorder="1" applyAlignment="1">
      <alignment horizontal="center"/>
    </xf>
    <xf numFmtId="175" fontId="19" fillId="4" borderId="33" xfId="0" applyNumberFormat="1" applyFont="1" applyFill="1" applyBorder="1" applyAlignment="1" applyProtection="1">
      <alignment horizontal="center"/>
      <protection locked="0"/>
    </xf>
    <xf numFmtId="2" fontId="19" fillId="4" borderId="34"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center"/>
      <protection locked="0"/>
    </xf>
    <xf numFmtId="2" fontId="19" fillId="4" borderId="35" xfId="0" applyNumberFormat="1" applyFont="1" applyFill="1" applyBorder="1" applyAlignment="1" applyProtection="1">
      <alignment horizontal="center"/>
      <protection locked="0"/>
    </xf>
    <xf numFmtId="2" fontId="19" fillId="4" borderId="36" xfId="0" applyNumberFormat="1" applyFont="1" applyFill="1" applyBorder="1" applyAlignment="1" applyProtection="1">
      <alignment horizontal="center"/>
      <protection locked="0"/>
    </xf>
    <xf numFmtId="166" fontId="0" fillId="0" borderId="0" xfId="0" applyNumberFormat="1"/>
    <xf numFmtId="169" fontId="0" fillId="0" borderId="0" xfId="0" applyNumberFormat="1"/>
    <xf numFmtId="0" fontId="6" fillId="0" borderId="0" xfId="0" applyNumberFormat="1" applyFont="1"/>
    <xf numFmtId="171" fontId="6" fillId="0" borderId="0" xfId="0" applyNumberFormat="1" applyFont="1"/>
    <xf numFmtId="168" fontId="6" fillId="0" borderId="0" xfId="0" applyNumberFormat="1" applyFont="1"/>
    <xf numFmtId="0" fontId="0" fillId="0" borderId="0" xfId="0" applyNumberFormat="1"/>
    <xf numFmtId="171" fontId="0" fillId="0" borderId="0" xfId="0" applyNumberFormat="1"/>
    <xf numFmtId="165" fontId="7" fillId="0" borderId="0" xfId="0" quotePrefix="1" applyFont="1" applyAlignment="1">
      <alignment horizontal="center"/>
    </xf>
    <xf numFmtId="174" fontId="6" fillId="0" borderId="6" xfId="0" applyNumberFormat="1" applyFont="1" applyBorder="1" applyAlignment="1">
      <alignment horizontal="center"/>
    </xf>
    <xf numFmtId="174" fontId="7" fillId="0" borderId="6" xfId="0" applyNumberFormat="1" applyFont="1" applyBorder="1" applyAlignment="1">
      <alignment horizontal="center"/>
    </xf>
    <xf numFmtId="176" fontId="6" fillId="0" borderId="0" xfId="0" applyNumberFormat="1" applyFont="1" applyAlignment="1" applyProtection="1">
      <alignment horizontal="center"/>
      <protection locked="0"/>
    </xf>
    <xf numFmtId="2" fontId="7" fillId="0" borderId="0" xfId="0" quotePrefix="1" applyNumberFormat="1" applyFont="1" applyAlignment="1">
      <alignment horizontal="center"/>
    </xf>
    <xf numFmtId="2" fontId="7" fillId="2" borderId="0" xfId="0" quotePrefix="1" applyNumberFormat="1" applyFont="1" applyFill="1" applyAlignment="1">
      <alignment horizontal="center"/>
    </xf>
    <xf numFmtId="169" fontId="7" fillId="0" borderId="0" xfId="0" applyNumberFormat="1" applyFont="1" applyAlignment="1">
      <alignment horizontal="center"/>
    </xf>
    <xf numFmtId="169" fontId="17" fillId="0" borderId="0" xfId="1" applyNumberFormat="1" applyAlignment="1">
      <alignment horizontal="right"/>
    </xf>
    <xf numFmtId="170" fontId="0" fillId="0" borderId="0" xfId="0" applyNumberFormat="1"/>
    <xf numFmtId="164" fontId="0" fillId="0" borderId="0" xfId="0" applyNumberFormat="1"/>
    <xf numFmtId="37" fontId="0" fillId="0" borderId="0" xfId="0" applyNumberFormat="1"/>
    <xf numFmtId="2" fontId="18" fillId="0" borderId="0" xfId="1" applyNumberFormat="1" applyFont="1" applyAlignment="1">
      <alignment horizontal="right"/>
    </xf>
    <xf numFmtId="2" fontId="21" fillId="0" borderId="0" xfId="0" applyNumberFormat="1" applyFont="1"/>
    <xf numFmtId="172" fontId="6" fillId="0" borderId="0" xfId="0" applyNumberFormat="1" applyFont="1" applyAlignment="1">
      <alignment horizontal="left" indent="2"/>
    </xf>
    <xf numFmtId="177" fontId="6" fillId="0" borderId="0" xfId="3" applyNumberFormat="1" applyFont="1" applyBorder="1" applyProtection="1"/>
    <xf numFmtId="164" fontId="7" fillId="0" borderId="24" xfId="3" applyFont="1" applyFill="1" applyBorder="1" applyAlignment="1" applyProtection="1">
      <alignment horizontal="right"/>
    </xf>
    <xf numFmtId="164" fontId="7" fillId="0" borderId="12" xfId="3" applyFont="1" applyBorder="1" applyAlignment="1" applyProtection="1">
      <alignment horizontal="right"/>
    </xf>
    <xf numFmtId="164" fontId="7" fillId="2" borderId="12" xfId="3" applyFont="1" applyFill="1" applyBorder="1" applyAlignment="1" applyProtection="1">
      <alignment horizontal="center"/>
    </xf>
    <xf numFmtId="164" fontId="7" fillId="2" borderId="23" xfId="3" applyFont="1" applyFill="1" applyBorder="1" applyAlignment="1" applyProtection="1">
      <alignment horizontal="center"/>
    </xf>
    <xf numFmtId="164" fontId="7" fillId="2" borderId="16" xfId="3" applyFont="1" applyFill="1" applyBorder="1" applyAlignment="1" applyProtection="1">
      <alignment horizontal="center"/>
    </xf>
    <xf numFmtId="164" fontId="7" fillId="0" borderId="24" xfId="3" applyFont="1" applyBorder="1" applyAlignment="1" applyProtection="1">
      <alignment horizontal="right"/>
    </xf>
    <xf numFmtId="176" fontId="7" fillId="0" borderId="31" xfId="0" applyNumberFormat="1" applyFont="1" applyBorder="1" applyAlignment="1">
      <alignment horizontal="center"/>
    </xf>
    <xf numFmtId="176" fontId="6" fillId="0" borderId="0" xfId="0" applyNumberFormat="1" applyFont="1" applyProtection="1">
      <protection locked="0"/>
    </xf>
    <xf numFmtId="177" fontId="6" fillId="0" borderId="0" xfId="3" applyNumberFormat="1" applyFont="1" applyBorder="1" applyAlignment="1" applyProtection="1">
      <alignment horizontal="center"/>
    </xf>
    <xf numFmtId="177" fontId="7" fillId="0" borderId="0" xfId="3" applyNumberFormat="1" applyFont="1" applyBorder="1" applyAlignment="1" applyProtection="1">
      <alignment horizontal="center"/>
    </xf>
    <xf numFmtId="165" fontId="7" fillId="4" borderId="0" xfId="0" applyFont="1" applyFill="1" applyAlignment="1">
      <alignment horizontal="center"/>
    </xf>
    <xf numFmtId="165" fontId="11" fillId="0" borderId="0" xfId="0" applyFont="1" applyAlignment="1">
      <alignment horizontal="center"/>
    </xf>
    <xf numFmtId="165" fontId="23" fillId="0" borderId="0" xfId="0" applyFont="1"/>
    <xf numFmtId="165" fontId="10" fillId="0" borderId="0" xfId="0" applyFont="1" applyAlignment="1" applyProtection="1">
      <alignment wrapText="1"/>
      <protection locked="0"/>
    </xf>
    <xf numFmtId="165" fontId="10" fillId="0" borderId="0" xfId="0" applyFont="1" applyAlignment="1">
      <alignment wrapText="1"/>
    </xf>
    <xf numFmtId="165" fontId="24" fillId="0" borderId="0" xfId="0" applyFont="1" applyAlignment="1">
      <alignment vertical="center" wrapText="1" readingOrder="2"/>
    </xf>
    <xf numFmtId="165" fontId="11" fillId="0" borderId="0" xfId="0" applyFont="1" applyProtection="1">
      <protection locked="0"/>
    </xf>
    <xf numFmtId="165" fontId="10" fillId="0" borderId="0" xfId="0" applyFont="1" applyAlignment="1" applyProtection="1">
      <alignment horizontal="centerContinuous"/>
      <protection locked="0"/>
    </xf>
    <xf numFmtId="16" fontId="11" fillId="0" borderId="0" xfId="0" applyNumberFormat="1" applyFont="1" applyProtection="1">
      <protection locked="0"/>
    </xf>
    <xf numFmtId="165" fontId="23" fillId="0" borderId="0" xfId="0" applyFont="1" applyProtection="1">
      <protection locked="0"/>
    </xf>
    <xf numFmtId="172" fontId="6" fillId="0" borderId="7" xfId="0" applyNumberFormat="1" applyFont="1" applyBorder="1" applyAlignment="1">
      <alignment horizontal="right"/>
    </xf>
    <xf numFmtId="171" fontId="6" fillId="0" borderId="7" xfId="0" applyNumberFormat="1" applyFont="1" applyBorder="1" applyAlignment="1">
      <alignment horizontal="center"/>
    </xf>
    <xf numFmtId="167" fontId="7" fillId="0" borderId="8" xfId="0" applyNumberFormat="1" applyFont="1" applyBorder="1" applyAlignment="1">
      <alignment horizontal="center"/>
    </xf>
    <xf numFmtId="37" fontId="6" fillId="0" borderId="26" xfId="0" applyNumberFormat="1" applyFont="1" applyBorder="1" applyAlignment="1">
      <alignment horizontal="center"/>
    </xf>
    <xf numFmtId="165" fontId="8" fillId="0" borderId="0" xfId="0" applyFont="1" applyAlignment="1">
      <alignment horizontal="left"/>
    </xf>
    <xf numFmtId="170" fontId="6" fillId="0" borderId="0" xfId="0" applyNumberFormat="1" applyFont="1"/>
    <xf numFmtId="2" fontId="26" fillId="0" borderId="0" xfId="1" applyNumberFormat="1" applyFont="1" applyAlignment="1">
      <alignment horizontal="right"/>
    </xf>
    <xf numFmtId="171" fontId="6" fillId="0" borderId="6" xfId="0" applyNumberFormat="1" applyFont="1" applyBorder="1" applyAlignment="1">
      <alignment horizontal="center"/>
    </xf>
    <xf numFmtId="165" fontId="8" fillId="0" borderId="0" xfId="0" applyFont="1"/>
    <xf numFmtId="171" fontId="6" fillId="0" borderId="10" xfId="0" applyNumberFormat="1" applyFont="1" applyBorder="1" applyAlignment="1">
      <alignment horizontal="center"/>
    </xf>
    <xf numFmtId="171" fontId="6" fillId="0" borderId="8" xfId="0" applyNumberFormat="1" applyFont="1" applyBorder="1" applyAlignment="1">
      <alignment horizontal="center"/>
    </xf>
    <xf numFmtId="167" fontId="6" fillId="0" borderId="0" xfId="0" applyNumberFormat="1" applyFont="1" applyAlignment="1">
      <alignment horizontal="center"/>
    </xf>
    <xf numFmtId="168" fontId="6" fillId="0" borderId="9" xfId="0" applyNumberFormat="1" applyFont="1" applyBorder="1" applyAlignment="1">
      <alignment horizontal="center"/>
    </xf>
    <xf numFmtId="165" fontId="27" fillId="0" borderId="1" xfId="0" applyFont="1" applyBorder="1"/>
    <xf numFmtId="169" fontId="29" fillId="0" borderId="0" xfId="0" applyNumberFormat="1" applyFont="1"/>
    <xf numFmtId="170" fontId="29" fillId="0" borderId="0" xfId="0" applyNumberFormat="1" applyFont="1"/>
    <xf numFmtId="165" fontId="28" fillId="0" borderId="0" xfId="0" applyFont="1" applyAlignment="1">
      <alignment horizontal="center"/>
    </xf>
    <xf numFmtId="165" fontId="29" fillId="0" borderId="0" xfId="0" applyFont="1"/>
    <xf numFmtId="171" fontId="27" fillId="0" borderId="0" xfId="0" applyNumberFormat="1" applyFont="1" applyAlignment="1">
      <alignment horizontal="center"/>
    </xf>
    <xf numFmtId="171" fontId="29" fillId="0" borderId="0" xfId="0" applyNumberFormat="1" applyFont="1"/>
    <xf numFmtId="165" fontId="27" fillId="0" borderId="24" xfId="0" applyFont="1" applyBorder="1"/>
    <xf numFmtId="166" fontId="29" fillId="0" borderId="0" xfId="0" applyNumberFormat="1" applyFont="1"/>
    <xf numFmtId="171" fontId="27" fillId="0" borderId="0" xfId="0" applyNumberFormat="1" applyFont="1"/>
    <xf numFmtId="165" fontId="30" fillId="0" borderId="0" xfId="0" applyFont="1"/>
    <xf numFmtId="165" fontId="27" fillId="0" borderId="12" xfId="0" applyFont="1" applyBorder="1"/>
    <xf numFmtId="2" fontId="28" fillId="0" borderId="0" xfId="0" applyNumberFormat="1" applyFont="1" applyAlignment="1">
      <alignment horizontal="center"/>
    </xf>
    <xf numFmtId="174" fontId="27" fillId="0" borderId="0" xfId="0" applyNumberFormat="1" applyFont="1"/>
    <xf numFmtId="2" fontId="29" fillId="0" borderId="0" xfId="0" applyNumberFormat="1" applyFont="1"/>
    <xf numFmtId="168" fontId="27" fillId="0" borderId="0" xfId="0" applyNumberFormat="1" applyFont="1"/>
    <xf numFmtId="2" fontId="28" fillId="0" borderId="0" xfId="0" quotePrefix="1" applyNumberFormat="1" applyFont="1" applyAlignment="1">
      <alignment horizontal="center"/>
    </xf>
    <xf numFmtId="2" fontId="28" fillId="2" borderId="0" xfId="0" applyNumberFormat="1" applyFont="1" applyFill="1" applyAlignment="1">
      <alignment horizontal="center"/>
    </xf>
    <xf numFmtId="2" fontId="31" fillId="0" borderId="0" xfId="1" applyNumberFormat="1" applyFont="1" applyAlignment="1">
      <alignment horizontal="right"/>
    </xf>
    <xf numFmtId="39" fontId="6" fillId="4" borderId="7" xfId="0" applyNumberFormat="1" applyFont="1" applyFill="1" applyBorder="1" applyAlignment="1" applyProtection="1">
      <alignment horizontal="center"/>
      <protection locked="0"/>
    </xf>
    <xf numFmtId="166" fontId="28" fillId="0" borderId="7" xfId="0" applyNumberFormat="1" applyFont="1" applyBorder="1" applyAlignment="1">
      <alignment horizontal="center"/>
    </xf>
    <xf numFmtId="171" fontId="28" fillId="0" borderId="7" xfId="0" applyNumberFormat="1" applyFont="1" applyBorder="1" applyAlignment="1">
      <alignment horizontal="center"/>
    </xf>
    <xf numFmtId="171" fontId="27" fillId="0" borderId="7" xfId="0" applyNumberFormat="1" applyFont="1" applyBorder="1" applyAlignment="1">
      <alignment horizontal="center"/>
    </xf>
    <xf numFmtId="168" fontId="27" fillId="0" borderId="0" xfId="0" applyNumberFormat="1" applyFont="1" applyAlignment="1">
      <alignment horizontal="center"/>
    </xf>
    <xf numFmtId="165" fontId="11" fillId="0" borderId="25" xfId="0" applyFont="1" applyBorder="1" applyAlignment="1">
      <alignment vertical="center"/>
    </xf>
    <xf numFmtId="169" fontId="28" fillId="0" borderId="16" xfId="0" applyNumberFormat="1" applyFont="1" applyBorder="1" applyAlignment="1">
      <alignment horizontal="center"/>
    </xf>
    <xf numFmtId="2" fontId="28" fillId="3" borderId="8" xfId="0" applyNumberFormat="1" applyFont="1" applyFill="1" applyBorder="1" applyAlignment="1" applyProtection="1">
      <alignment horizontal="center"/>
      <protection locked="0"/>
    </xf>
    <xf numFmtId="4" fontId="27" fillId="4" borderId="8" xfId="0" applyNumberFormat="1" applyFont="1" applyFill="1" applyBorder="1" applyAlignment="1">
      <alignment horizontal="center"/>
    </xf>
    <xf numFmtId="167" fontId="36" fillId="0" borderId="0" xfId="0" applyNumberFormat="1" applyFont="1" applyAlignment="1">
      <alignment horizontal="center"/>
    </xf>
    <xf numFmtId="167" fontId="6" fillId="0" borderId="7" xfId="0" applyNumberFormat="1" applyFont="1" applyBorder="1" applyAlignment="1">
      <alignment horizontal="center"/>
    </xf>
    <xf numFmtId="166" fontId="27" fillId="3" borderId="7" xfId="0" applyNumberFormat="1" applyFont="1" applyFill="1" applyBorder="1" applyAlignment="1" applyProtection="1">
      <alignment horizontal="center"/>
      <protection locked="0"/>
    </xf>
    <xf numFmtId="2" fontId="28" fillId="0" borderId="24" xfId="0" applyNumberFormat="1" applyFont="1" applyBorder="1" applyAlignment="1">
      <alignment horizontal="center"/>
    </xf>
    <xf numFmtId="166" fontId="28" fillId="3" borderId="6" xfId="0" applyNumberFormat="1" applyFont="1" applyFill="1" applyBorder="1" applyAlignment="1" applyProtection="1">
      <alignment horizontal="center"/>
      <protection locked="0"/>
    </xf>
    <xf numFmtId="2" fontId="28" fillId="2" borderId="24" xfId="0" applyNumberFormat="1" applyFont="1" applyFill="1" applyBorder="1" applyAlignment="1">
      <alignment horizontal="center"/>
    </xf>
    <xf numFmtId="166" fontId="28" fillId="3" borderId="7" xfId="0" applyNumberFormat="1" applyFont="1" applyFill="1" applyBorder="1" applyAlignment="1" applyProtection="1">
      <alignment horizontal="center"/>
      <protection locked="0"/>
    </xf>
    <xf numFmtId="2" fontId="28" fillId="0" borderId="22" xfId="0" applyNumberFormat="1" applyFont="1" applyBorder="1" applyAlignment="1">
      <alignment horizontal="center"/>
    </xf>
    <xf numFmtId="165" fontId="37" fillId="0" borderId="25" xfId="0" applyFont="1" applyBorder="1" applyAlignment="1">
      <alignment horizontal="center"/>
    </xf>
    <xf numFmtId="165" fontId="38" fillId="0" borderId="0" xfId="0" applyFont="1"/>
    <xf numFmtId="165" fontId="27" fillId="0" borderId="0" xfId="0" applyFont="1"/>
    <xf numFmtId="165" fontId="38" fillId="0" borderId="0" xfId="0" applyFont="1" applyAlignment="1">
      <alignment horizontal="center"/>
    </xf>
    <xf numFmtId="176" fontId="7" fillId="4" borderId="31" xfId="0" applyNumberFormat="1" applyFont="1" applyFill="1" applyBorder="1" applyAlignment="1">
      <alignment horizontal="center"/>
    </xf>
    <xf numFmtId="2" fontId="40" fillId="0" borderId="24" xfId="0" applyNumberFormat="1" applyFont="1" applyBorder="1" applyAlignment="1">
      <alignment horizontal="center"/>
    </xf>
    <xf numFmtId="165" fontId="39" fillId="0" borderId="25" xfId="0" applyFont="1" applyBorder="1"/>
    <xf numFmtId="165" fontId="39" fillId="0" borderId="25" xfId="0" applyFont="1" applyBorder="1" applyAlignment="1">
      <alignment horizontal="center"/>
    </xf>
    <xf numFmtId="165" fontId="40" fillId="0" borderId="2" xfId="0" applyFont="1" applyBorder="1" applyAlignment="1">
      <alignment horizontal="center"/>
    </xf>
    <xf numFmtId="169" fontId="40" fillId="3" borderId="6" xfId="0" applyNumberFormat="1" applyFont="1" applyFill="1" applyBorder="1" applyAlignment="1" applyProtection="1">
      <alignment horizontal="center"/>
      <protection locked="0"/>
    </xf>
    <xf numFmtId="172" fontId="36" fillId="0" borderId="6" xfId="0" applyNumberFormat="1" applyFont="1" applyBorder="1" applyAlignment="1">
      <alignment horizontal="right"/>
    </xf>
    <xf numFmtId="164" fontId="40" fillId="0" borderId="24" xfId="3" applyFont="1" applyFill="1" applyBorder="1" applyAlignment="1" applyProtection="1">
      <alignment horizontal="right"/>
    </xf>
    <xf numFmtId="177" fontId="36" fillId="0" borderId="0" xfId="3" applyNumberFormat="1" applyFont="1" applyBorder="1" applyProtection="1"/>
    <xf numFmtId="171" fontId="36" fillId="0" borderId="0" xfId="0" applyNumberFormat="1" applyFont="1" applyAlignment="1">
      <alignment horizontal="center"/>
    </xf>
    <xf numFmtId="2" fontId="40" fillId="4" borderId="34" xfId="0" applyNumberFormat="1" applyFont="1" applyFill="1" applyBorder="1" applyAlignment="1" applyProtection="1">
      <alignment horizontal="right"/>
      <protection locked="0"/>
    </xf>
    <xf numFmtId="2" fontId="40" fillId="0" borderId="34" xfId="0" applyNumberFormat="1" applyFont="1" applyBorder="1" applyAlignment="1">
      <alignment horizontal="right"/>
    </xf>
    <xf numFmtId="165" fontId="40" fillId="0" borderId="1" xfId="0" applyFont="1" applyBorder="1" applyAlignment="1">
      <alignment horizontal="center"/>
    </xf>
    <xf numFmtId="165" fontId="40" fillId="0" borderId="0" xfId="0" applyFont="1" applyAlignment="1">
      <alignment horizontal="center"/>
    </xf>
    <xf numFmtId="172" fontId="36" fillId="0" borderId="0" xfId="0" applyNumberFormat="1" applyFont="1" applyAlignment="1">
      <alignment horizontal="right"/>
    </xf>
    <xf numFmtId="164" fontId="40" fillId="0" borderId="12" xfId="3" applyFont="1" applyBorder="1" applyAlignment="1" applyProtection="1">
      <alignment horizontal="right"/>
    </xf>
    <xf numFmtId="2" fontId="40" fillId="4" borderId="33" xfId="0" applyNumberFormat="1" applyFont="1" applyFill="1" applyBorder="1" applyAlignment="1" applyProtection="1">
      <alignment horizontal="right"/>
      <protection locked="0"/>
    </xf>
    <xf numFmtId="2" fontId="40" fillId="0" borderId="33" xfId="0" applyNumberFormat="1" applyFont="1" applyBorder="1" applyAlignment="1">
      <alignment horizontal="right"/>
    </xf>
    <xf numFmtId="165" fontId="40" fillId="0" borderId="1" xfId="0" quotePrefix="1" applyFont="1" applyBorder="1" applyAlignment="1">
      <alignment horizontal="center"/>
    </xf>
    <xf numFmtId="165" fontId="36" fillId="0" borderId="0" xfId="0" applyFont="1" applyAlignment="1">
      <alignment horizontal="center"/>
    </xf>
    <xf numFmtId="165" fontId="36" fillId="2" borderId="0" xfId="0" applyFont="1" applyFill="1" applyAlignment="1">
      <alignment horizontal="center"/>
    </xf>
    <xf numFmtId="39" fontId="36" fillId="2" borderId="8" xfId="0" applyNumberFormat="1" applyFont="1" applyFill="1" applyBorder="1" applyAlignment="1">
      <alignment horizontal="center"/>
    </xf>
    <xf numFmtId="164" fontId="40" fillId="2" borderId="12" xfId="3" applyFont="1" applyFill="1" applyBorder="1" applyAlignment="1" applyProtection="1">
      <alignment horizontal="center"/>
    </xf>
    <xf numFmtId="2" fontId="40" fillId="4" borderId="33" xfId="0" applyNumberFormat="1" applyFont="1" applyFill="1" applyBorder="1" applyAlignment="1" applyProtection="1">
      <alignment horizontal="center"/>
      <protection locked="0"/>
    </xf>
    <xf numFmtId="2" fontId="40" fillId="2" borderId="33" xfId="0" applyNumberFormat="1" applyFont="1" applyFill="1" applyBorder="1" applyAlignment="1">
      <alignment horizontal="center"/>
    </xf>
    <xf numFmtId="165" fontId="40" fillId="0" borderId="28" xfId="0" applyFont="1" applyBorder="1" applyAlignment="1">
      <alignment horizontal="center"/>
    </xf>
    <xf numFmtId="165" fontId="40" fillId="0" borderId="10" xfId="0" applyFont="1" applyBorder="1" applyAlignment="1">
      <alignment horizontal="center"/>
    </xf>
    <xf numFmtId="165" fontId="36" fillId="0" borderId="10" xfId="0" applyFont="1" applyBorder="1" applyAlignment="1">
      <alignment horizontal="center"/>
    </xf>
    <xf numFmtId="165" fontId="36" fillId="2" borderId="10" xfId="0" applyFont="1" applyFill="1" applyBorder="1" applyAlignment="1">
      <alignment horizontal="center"/>
    </xf>
    <xf numFmtId="39" fontId="36" fillId="2" borderId="0" xfId="0" applyNumberFormat="1" applyFont="1" applyFill="1" applyAlignment="1">
      <alignment horizontal="center"/>
    </xf>
    <xf numFmtId="39" fontId="36" fillId="2" borderId="10" xfId="0" applyNumberFormat="1" applyFont="1" applyFill="1" applyBorder="1" applyAlignment="1">
      <alignment horizontal="center"/>
    </xf>
    <xf numFmtId="164" fontId="40" fillId="2" borderId="23" xfId="3" applyFont="1" applyFill="1" applyBorder="1" applyAlignment="1" applyProtection="1">
      <alignment horizontal="center"/>
    </xf>
    <xf numFmtId="2" fontId="40" fillId="4" borderId="35" xfId="0" applyNumberFormat="1" applyFont="1" applyFill="1" applyBorder="1" applyAlignment="1" applyProtection="1">
      <alignment horizontal="center"/>
      <protection locked="0"/>
    </xf>
    <xf numFmtId="2" fontId="40" fillId="2" borderId="35" xfId="0" applyNumberFormat="1" applyFont="1" applyFill="1" applyBorder="1" applyAlignment="1">
      <alignment horizontal="center"/>
    </xf>
    <xf numFmtId="170" fontId="40" fillId="0" borderId="0" xfId="0" applyNumberFormat="1" applyFont="1" applyAlignment="1">
      <alignment horizontal="center"/>
    </xf>
    <xf numFmtId="166" fontId="40" fillId="0" borderId="7" xfId="0" applyNumberFormat="1" applyFont="1" applyBorder="1" applyAlignment="1">
      <alignment horizontal="center"/>
    </xf>
    <xf numFmtId="173" fontId="11" fillId="0" borderId="0" xfId="0" applyNumberFormat="1" applyFont="1" applyAlignment="1" applyProtection="1">
      <alignment horizontal="left"/>
      <protection locked="0"/>
    </xf>
    <xf numFmtId="165" fontId="39" fillId="0" borderId="0" xfId="0" applyFont="1" applyAlignment="1" applyProtection="1">
      <alignment wrapText="1"/>
      <protection locked="0"/>
    </xf>
    <xf numFmtId="165" fontId="10" fillId="0" borderId="0" xfId="0" applyFont="1" applyAlignment="1" applyProtection="1">
      <alignment horizontal="left" wrapText="1"/>
      <protection locked="0"/>
    </xf>
    <xf numFmtId="165" fontId="11" fillId="0" borderId="0" xfId="0" applyFont="1" applyAlignment="1">
      <alignment horizontal="center" vertical="center"/>
    </xf>
    <xf numFmtId="165" fontId="11" fillId="0" borderId="0" xfId="0" applyFont="1" applyAlignment="1">
      <alignment horizontal="center"/>
    </xf>
    <xf numFmtId="165" fontId="10" fillId="0" borderId="0" xfId="0" applyFont="1" applyAlignment="1">
      <alignment horizontal="left" wrapText="1"/>
    </xf>
    <xf numFmtId="165" fontId="10" fillId="0" borderId="0" xfId="0" applyFont="1" applyAlignment="1">
      <alignment wrapText="1"/>
    </xf>
    <xf numFmtId="165" fontId="10" fillId="0" borderId="0" xfId="0" applyFont="1"/>
    <xf numFmtId="165" fontId="7" fillId="3" borderId="1" xfId="0" applyFont="1" applyFill="1" applyBorder="1" applyAlignment="1">
      <alignment horizontal="center"/>
    </xf>
    <xf numFmtId="165" fontId="7" fillId="3" borderId="0" xfId="0" applyFont="1" applyFill="1" applyAlignment="1">
      <alignment horizontal="center"/>
    </xf>
    <xf numFmtId="165" fontId="7" fillId="3" borderId="12" xfId="0" applyFont="1" applyFill="1" applyBorder="1" applyAlignment="1">
      <alignment horizontal="center"/>
    </xf>
    <xf numFmtId="165" fontId="8" fillId="0" borderId="5" xfId="0" applyFont="1" applyBorder="1" applyAlignment="1">
      <alignment horizontal="center"/>
    </xf>
    <xf numFmtId="165" fontId="9" fillId="0" borderId="5" xfId="0" applyFont="1" applyBorder="1"/>
    <xf numFmtId="165" fontId="9" fillId="0" borderId="26" xfId="0" applyFont="1" applyBorder="1"/>
    <xf numFmtId="165" fontId="6" fillId="0" borderId="38" xfId="0" applyFont="1" applyBorder="1"/>
    <xf numFmtId="165" fontId="0" fillId="0" borderId="0" xfId="0"/>
    <xf numFmtId="165" fontId="0" fillId="0" borderId="19" xfId="0" applyBorder="1"/>
    <xf numFmtId="165" fontId="6" fillId="0" borderId="39" xfId="0" applyFont="1" applyBorder="1"/>
    <xf numFmtId="165" fontId="0" fillId="0" borderId="8" xfId="0" applyBorder="1"/>
    <xf numFmtId="165" fontId="0" fillId="0" borderId="40" xfId="0" applyBorder="1"/>
    <xf numFmtId="165" fontId="7"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7"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6" fillId="0" borderId="0" xfId="0" applyFont="1"/>
    <xf numFmtId="165" fontId="6" fillId="0" borderId="19" xfId="0" applyFont="1" applyBorder="1"/>
    <xf numFmtId="165" fontId="8" fillId="0" borderId="0" xfId="0" applyFont="1" applyAlignment="1">
      <alignment horizontal="center"/>
    </xf>
    <xf numFmtId="165" fontId="7" fillId="3" borderId="1" xfId="0" applyFont="1" applyFill="1" applyBorder="1"/>
    <xf numFmtId="165" fontId="7" fillId="3" borderId="0" xfId="0" applyFont="1" applyFill="1"/>
    <xf numFmtId="165" fontId="7" fillId="2" borderId="1" xfId="0" applyFont="1" applyFill="1" applyBorder="1"/>
    <xf numFmtId="165" fontId="0" fillId="2" borderId="0" xfId="0" applyFill="1"/>
    <xf numFmtId="165" fontId="8" fillId="0" borderId="0" xfId="0" quotePrefix="1" applyFont="1" applyAlignment="1">
      <alignment horizontal="center"/>
    </xf>
    <xf numFmtId="165" fontId="0" fillId="0" borderId="0" xfId="0" applyAlignment="1">
      <alignment horizontal="center"/>
    </xf>
    <xf numFmtId="165" fontId="7" fillId="2" borderId="0" xfId="0" applyFont="1" applyFill="1"/>
    <xf numFmtId="165" fontId="39" fillId="0" borderId="0" xfId="0" applyFont="1" applyAlignment="1">
      <alignment horizontal="left" wrapText="1"/>
    </xf>
    <xf numFmtId="165" fontId="11" fillId="0" borderId="0" xfId="0" applyFont="1" applyAlignment="1" applyProtection="1">
      <alignment horizontal="center"/>
      <protection locked="0"/>
    </xf>
    <xf numFmtId="165" fontId="25" fillId="0" borderId="0" xfId="0" applyFont="1" applyAlignment="1">
      <alignment horizontal="center" vertical="center" readingOrder="1"/>
    </xf>
    <xf numFmtId="165" fontId="14" fillId="0" borderId="25" xfId="0" applyFont="1" applyBorder="1" applyAlignment="1">
      <alignment horizontal="center" vertical="center"/>
    </xf>
    <xf numFmtId="165" fontId="11" fillId="0" borderId="30" xfId="0" applyFont="1" applyBorder="1" applyAlignment="1">
      <alignment vertical="center"/>
    </xf>
    <xf numFmtId="165" fontId="11" fillId="0" borderId="7" xfId="0" applyFont="1" applyBorder="1" applyAlignment="1">
      <alignment vertical="center"/>
    </xf>
    <xf numFmtId="165" fontId="11" fillId="0" borderId="43" xfId="0" applyFont="1" applyBorder="1" applyAlignment="1">
      <alignment vertical="center"/>
    </xf>
    <xf numFmtId="165" fontId="11" fillId="0" borderId="25" xfId="0" applyFont="1" applyBorder="1" applyAlignment="1">
      <alignment horizontal="left" vertical="center"/>
    </xf>
  </cellXfs>
  <cellStyles count="114">
    <cellStyle name="Comma" xfId="3" builtinId="3"/>
    <cellStyle name="Comma 2" xfId="11" xr:uid="{C1B9CB2D-1A00-4732-82CA-71ADB18E88AD}"/>
    <cellStyle name="Comma 3" xfId="12" xr:uid="{DCEF5990-D655-41A6-BF03-E0FC598BED57}"/>
    <cellStyle name="Comma 3 2" xfId="14" xr:uid="{0B47487F-710C-44C0-BC3C-D2241BF8CB46}"/>
    <cellStyle name="Comma 3 2 2" xfId="18" xr:uid="{E195DE6B-EB0A-4F50-AA92-B1FA9FB3DEAF}"/>
    <cellStyle name="Comma 3 2 2 2" xfId="24" xr:uid="{256E027E-75AF-49BD-B256-A2EBFFDE6F30}"/>
    <cellStyle name="Comma 3 2 2 2 2" xfId="36" xr:uid="{FF926E4D-F30C-41BD-9899-14BC10231B25}"/>
    <cellStyle name="Comma 3 2 2 2 2 2" xfId="63" xr:uid="{05B856F6-414D-40B1-B502-E0A987BC7B08}"/>
    <cellStyle name="Comma 3 2 2 2 2 2 2" xfId="113" xr:uid="{FAD7D774-2AF8-4CF5-82DD-2F4384F1604F}"/>
    <cellStyle name="Comma 3 2 2 2 2 3" xfId="87" xr:uid="{65CC85A6-81C3-4064-834A-003C552F3040}"/>
    <cellStyle name="Comma 3 2 2 2 3" xfId="51" xr:uid="{0B55BB8E-4EF1-4EB6-813B-4E7248FBAB1B}"/>
    <cellStyle name="Comma 3 2 2 2 3 2" xfId="101" xr:uid="{BFF55508-E705-422D-B7D1-57C4FE9C1556}"/>
    <cellStyle name="Comma 3 2 2 2 4" xfId="75" xr:uid="{90FA3BE3-3A5C-40FF-8A0D-6588406BB3FE}"/>
    <cellStyle name="Comma 3 2 2 3" xfId="30" xr:uid="{2605CE0F-C5AF-406D-8A74-D30B794F81B2}"/>
    <cellStyle name="Comma 3 2 2 3 2" xfId="57" xr:uid="{F2D22589-7739-4089-9DE5-F82A3B9E83E4}"/>
    <cellStyle name="Comma 3 2 2 3 2 2" xfId="107" xr:uid="{D9E66360-B957-413C-B2FF-319916715D0A}"/>
    <cellStyle name="Comma 3 2 2 3 3" xfId="81" xr:uid="{937A004E-5089-43FB-9CBA-8A2B234E7218}"/>
    <cellStyle name="Comma 3 2 2 4" xfId="45" xr:uid="{C98C11B6-2981-4068-8703-1D6B78546CB7}"/>
    <cellStyle name="Comma 3 2 2 4 2" xfId="95" xr:uid="{03F89716-81E8-4F2B-8775-7663A52DF9E3}"/>
    <cellStyle name="Comma 3 2 2 5" xfId="69" xr:uid="{27E5577E-E180-4FD8-83B0-B838162D99AB}"/>
    <cellStyle name="Comma 3 2 3" xfId="20" xr:uid="{15B0AE2A-28DF-481B-9D1C-E8952A1C827E}"/>
    <cellStyle name="Comma 3 2 3 2" xfId="32" xr:uid="{AF77B5E0-B3C1-41F8-A4E9-CEFCB3551444}"/>
    <cellStyle name="Comma 3 2 3 2 2" xfId="59" xr:uid="{6E864F8F-1E0E-4EB0-8055-4392B1988DA9}"/>
    <cellStyle name="Comma 3 2 3 2 2 2" xfId="109" xr:uid="{0069ECE7-8D80-4E76-8657-0D09BB2EBD24}"/>
    <cellStyle name="Comma 3 2 3 2 3" xfId="83" xr:uid="{38875E8F-D453-4746-84A1-9D93E71599BB}"/>
    <cellStyle name="Comma 3 2 3 3" xfId="47" xr:uid="{4F1ACED9-95F2-4E9B-A43E-A40FC49D275D}"/>
    <cellStyle name="Comma 3 2 3 3 2" xfId="97" xr:uid="{99F1BECC-AD25-4BBF-862E-C0F5A3601AD2}"/>
    <cellStyle name="Comma 3 2 3 4" xfId="71" xr:uid="{4322DBA1-9B9F-44A8-B5B2-26365A7E76B3}"/>
    <cellStyle name="Comma 3 2 4" xfId="26" xr:uid="{B717C6AA-98CA-40C9-B3FB-F4CDD157EDF1}"/>
    <cellStyle name="Comma 3 2 4 2" xfId="53" xr:uid="{005AFF3B-D9DD-4B78-A11B-3B130B76D43B}"/>
    <cellStyle name="Comma 3 2 4 2 2" xfId="103" xr:uid="{08904047-537F-4169-8B2E-4D1B68148CA6}"/>
    <cellStyle name="Comma 3 2 4 3" xfId="77" xr:uid="{D4025594-9FEF-4025-85A5-8D2590D54EDF}"/>
    <cellStyle name="Comma 3 2 5" xfId="41" xr:uid="{B948DF0A-75FD-4C04-B111-5EA6DF5E73AD}"/>
    <cellStyle name="Comma 3 2 5 2" xfId="91" xr:uid="{4A8A5482-80AE-450D-A499-E354A63E0B26}"/>
    <cellStyle name="Comma 3 2 6" xfId="65" xr:uid="{EF79E3D6-7B52-4966-B8C8-C7A6FD567EAC}"/>
    <cellStyle name="Comma 3 3" xfId="15" xr:uid="{98CB2EAE-B567-40F3-89F4-14F5AF7CDBCF}"/>
    <cellStyle name="Comma 3 3 2" xfId="21" xr:uid="{A91BF781-EA3C-4E37-B2FC-7C8DA8E9B56C}"/>
    <cellStyle name="Comma 3 3 2 2" xfId="33" xr:uid="{E172F139-E54D-42B7-B80C-923A5C9A93E9}"/>
    <cellStyle name="Comma 3 3 2 2 2" xfId="60" xr:uid="{D8FBDEFA-FA0C-4A6D-83A5-C7715CE4A5BD}"/>
    <cellStyle name="Comma 3 3 2 2 2 2" xfId="110" xr:uid="{48E0E6D8-6FE7-4720-B9F6-FA06FCB9911A}"/>
    <cellStyle name="Comma 3 3 2 2 3" xfId="84" xr:uid="{1B88C990-250E-42E9-9CAE-9691836D8C37}"/>
    <cellStyle name="Comma 3 3 2 3" xfId="48" xr:uid="{D3C87C6A-876B-4B3E-848E-8EBA7F00D088}"/>
    <cellStyle name="Comma 3 3 2 3 2" xfId="98" xr:uid="{16380E80-A510-456F-9B46-0577AD6D27D0}"/>
    <cellStyle name="Comma 3 3 2 4" xfId="72" xr:uid="{2EDEB91A-2F9F-456F-B15B-04C1DB4E0700}"/>
    <cellStyle name="Comma 3 3 3" xfId="27" xr:uid="{D412249D-8B0A-43BD-9674-8BD83DE99A59}"/>
    <cellStyle name="Comma 3 3 3 2" xfId="54" xr:uid="{E38BCDB3-E887-4AAA-93D2-050403642A71}"/>
    <cellStyle name="Comma 3 3 3 2 2" xfId="104" xr:uid="{7E8B6951-A1A9-4BEF-966F-D18A19648A5C}"/>
    <cellStyle name="Comma 3 3 3 3" xfId="78" xr:uid="{69C37C07-ABCC-434D-B3E5-EE2F7E4755D3}"/>
    <cellStyle name="Comma 3 3 4" xfId="42" xr:uid="{046EE616-B143-47DD-8470-AE4492F4F413}"/>
    <cellStyle name="Comma 3 3 4 2" xfId="92" xr:uid="{A5100045-5089-4E18-B82C-64E66F628DBC}"/>
    <cellStyle name="Comma 3 3 5" xfId="66" xr:uid="{2CDC7339-FBB4-480D-907B-F5F462688F75}"/>
    <cellStyle name="Comma 3 4" xfId="16" xr:uid="{980EE80A-831B-4226-A7B3-A0D2F06A5702}"/>
    <cellStyle name="Comma 3 4 2" xfId="22" xr:uid="{D1F78771-9EE3-4D2A-9A07-345D20B4026F}"/>
    <cellStyle name="Comma 3 4 2 2" xfId="34" xr:uid="{837D3645-794B-4BD5-9691-35A390D51266}"/>
    <cellStyle name="Comma 3 4 2 2 2" xfId="61" xr:uid="{390EE906-F432-4122-A559-D16B5DB7801B}"/>
    <cellStyle name="Comma 3 4 2 2 2 2" xfId="111" xr:uid="{68641C74-705F-4CF7-A739-56B307D027AB}"/>
    <cellStyle name="Comma 3 4 2 2 3" xfId="85" xr:uid="{2D218F1E-DABB-456E-9E54-13087671B4EF}"/>
    <cellStyle name="Comma 3 4 2 3" xfId="49" xr:uid="{6981E6B7-E162-4617-9B76-31934706708E}"/>
    <cellStyle name="Comma 3 4 2 3 2" xfId="99" xr:uid="{CAA931D6-F6C8-40D7-930D-F2127D9751E7}"/>
    <cellStyle name="Comma 3 4 2 4" xfId="73" xr:uid="{BD38EB08-805B-470F-BC90-323C5306DEFB}"/>
    <cellStyle name="Comma 3 4 3" xfId="28" xr:uid="{3EA1983A-CA8B-4D9F-92A6-7A54F134DC0B}"/>
    <cellStyle name="Comma 3 4 3 2" xfId="55" xr:uid="{C1CC8F65-D860-416E-8301-160A8CE3F471}"/>
    <cellStyle name="Comma 3 4 3 2 2" xfId="105" xr:uid="{4FCBA351-C278-4E78-95AF-8F4EA13A3B2B}"/>
    <cellStyle name="Comma 3 4 3 3" xfId="79" xr:uid="{4D92FAD2-6033-4AE9-9044-D3AE18838A1B}"/>
    <cellStyle name="Comma 3 4 4" xfId="43" xr:uid="{E6565317-C2DD-4C8C-8BBA-E0A3D2C6F2ED}"/>
    <cellStyle name="Comma 3 4 4 2" xfId="93" xr:uid="{DE24BD00-9982-441F-912A-F3AD230C70E0}"/>
    <cellStyle name="Comma 3 4 5" xfId="67" xr:uid="{70CE17A5-5AA7-498D-93B3-709E1A4EC5B9}"/>
    <cellStyle name="Comma 3 5" xfId="19" xr:uid="{1A5CD3E4-6CD8-4950-9C85-CE3671A0F1F9}"/>
    <cellStyle name="Comma 3 5 2" xfId="31" xr:uid="{C6183D9F-3205-4126-BB48-15E4BE685342}"/>
    <cellStyle name="Comma 3 5 2 2" xfId="58" xr:uid="{5123E815-A2F6-4242-A280-986201AF5A0A}"/>
    <cellStyle name="Comma 3 5 2 2 2" xfId="108" xr:uid="{E983B822-8B86-4C7F-9F81-641D0E946354}"/>
    <cellStyle name="Comma 3 5 2 3" xfId="82" xr:uid="{871729D8-33A6-4590-9D42-08A06E9A297E}"/>
    <cellStyle name="Comma 3 5 3" xfId="46" xr:uid="{98B03DE1-332C-4BC1-B138-1DDA52A8FC05}"/>
    <cellStyle name="Comma 3 5 3 2" xfId="96" xr:uid="{0B820DD0-4FBF-4394-AF64-0E517E77D199}"/>
    <cellStyle name="Comma 3 5 4" xfId="70" xr:uid="{20F6AF6F-A96A-4BD8-A32A-72E81C6ED7B9}"/>
    <cellStyle name="Comma 3 6" xfId="25" xr:uid="{7282FB12-9393-4E46-92A5-26BF3443BC37}"/>
    <cellStyle name="Comma 3 6 2" xfId="52" xr:uid="{6B854B86-3DA7-4997-9DB0-4666C874CC32}"/>
    <cellStyle name="Comma 3 6 2 2" xfId="102" xr:uid="{34E64602-056A-4CEA-914A-BFB02C33D266}"/>
    <cellStyle name="Comma 3 6 3" xfId="76" xr:uid="{D1CFE1CE-4BBB-4C8D-A722-23CD1DDFD1E2}"/>
    <cellStyle name="Comma 3 7" xfId="40" xr:uid="{083D3504-41FB-4E45-878E-3DE8C366F8DC}"/>
    <cellStyle name="Comma 3 7 2" xfId="90" xr:uid="{771457FD-5D86-4F20-84B9-0156084D4D82}"/>
    <cellStyle name="Comma 3 8" xfId="64" xr:uid="{CFBF5983-CA76-4D44-99C6-D048BF688891}"/>
    <cellStyle name="Comma 4" xfId="13" xr:uid="{7B35DB95-2738-4BBB-B64C-8FF0916278E0}"/>
    <cellStyle name="Comma 4 2" xfId="17" xr:uid="{AA49FA6D-A080-4C60-BBA8-E9849500C82A}"/>
    <cellStyle name="Comma 4 2 2" xfId="23" xr:uid="{6FE9DBCB-972B-41F8-B686-6D6A2ECD5B15}"/>
    <cellStyle name="Comma 4 2 2 2" xfId="35" xr:uid="{02F2A276-E630-4E3A-B58D-C7CC8BAF45AE}"/>
    <cellStyle name="Comma 4 2 2 2 2" xfId="62" xr:uid="{03F0B8F4-EA50-4373-A31E-FE5F29157322}"/>
    <cellStyle name="Comma 4 2 2 2 2 2" xfId="112" xr:uid="{C129D73D-DEC4-4675-9309-044E06DCB0D9}"/>
    <cellStyle name="Comma 4 2 2 2 3" xfId="86" xr:uid="{3C66BA6A-ACF0-47BB-A31B-5027A414B6A2}"/>
    <cellStyle name="Comma 4 2 2 3" xfId="50" xr:uid="{86D66790-563A-46BC-909E-FA7BDD8CF1BB}"/>
    <cellStyle name="Comma 4 2 2 3 2" xfId="100" xr:uid="{6E70A4D6-3640-4EA0-935F-F0CCB72E55E8}"/>
    <cellStyle name="Comma 4 2 2 4" xfId="74" xr:uid="{EF966298-0625-4440-8790-B8A18851FD38}"/>
    <cellStyle name="Comma 4 2 3" xfId="29" xr:uid="{C05ACE3C-2209-455A-AF6F-11BD706270C5}"/>
    <cellStyle name="Comma 4 2 3 2" xfId="56" xr:uid="{06C07FBF-56AA-4A71-B771-C093503E35F5}"/>
    <cellStyle name="Comma 4 2 3 2 2" xfId="106" xr:uid="{83115665-EEB1-47D0-BF23-6672B8E3BC86}"/>
    <cellStyle name="Comma 4 2 3 3" xfId="80" xr:uid="{A670DDE2-1D62-4C86-B2E1-7BF9719D9F1E}"/>
    <cellStyle name="Comma 4 2 4" xfId="44" xr:uid="{AEC7338B-54CE-479C-A94B-8FAF5FEE68AA}"/>
    <cellStyle name="Comma 4 2 4 2" xfId="94" xr:uid="{2DF82E9D-9D81-480F-9FAE-E0C27D509FC4}"/>
    <cellStyle name="Comma 4 2 5" xfId="68" xr:uid="{0C4B0AA4-AF86-46CD-84A4-AAC6B758EEAB}"/>
    <cellStyle name="Comma 5" xfId="8" xr:uid="{ABE979DB-B9D7-42F9-8A30-FE65827A4FF4}"/>
    <cellStyle name="Normal" xfId="0" builtinId="0"/>
    <cellStyle name="Normal 2" xfId="4" xr:uid="{00000000-0005-0000-0000-000002000000}"/>
    <cellStyle name="Normal 2 2" xfId="10" xr:uid="{441F0A53-BBAC-4F2D-98F7-218AAEAEDEFD}"/>
    <cellStyle name="Normal 2 3" xfId="7" xr:uid="{670A692B-C8C0-4D2D-8ADE-C280B54E15C7}"/>
    <cellStyle name="Normal 3" xfId="6" xr:uid="{E23CDF66-2AFC-4E60-B74E-CD4CEB5FC177}"/>
    <cellStyle name="Normal 4" xfId="9" xr:uid="{DE80F714-F0F8-4FDE-B942-7C543AC1F0B1}"/>
    <cellStyle name="Normal 5" xfId="38" xr:uid="{B2D0FB60-7FF6-474E-8F16-ED65C4F78289}"/>
    <cellStyle name="Normal 5 2" xfId="88" xr:uid="{779BC1FF-C9F3-47F9-AD48-C788649EE9BE}"/>
    <cellStyle name="Normal 6" xfId="5" xr:uid="{54706786-BF03-4CE2-9F6F-431CBA950029}"/>
    <cellStyle name="Normal_93 U R" xfId="1" xr:uid="{00000000-0005-0000-0000-000003000000}"/>
    <cellStyle name="Percent" xfId="2" builtinId="5"/>
    <cellStyle name="Percent 2" xfId="37" xr:uid="{0A021EEC-B044-456B-952F-27118D1184D8}"/>
    <cellStyle name="Percent 3" xfId="39" xr:uid="{7ACABB18-6628-4747-A938-0851765AEC05}"/>
    <cellStyle name="Percent 3 2" xfId="89" xr:uid="{1F1E83FB-89A9-4275-B9BF-FF617A8CF2C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9C665-3FF5-41CE-8A8F-E4524D227B24}">
  <sheetPr>
    <tabColor rgb="FF00B050"/>
  </sheetPr>
  <dimension ref="A1:F88"/>
  <sheetViews>
    <sheetView topLeftCell="B14" zoomScaleNormal="100" zoomScaleSheetLayoutView="100" workbookViewId="0">
      <selection activeCell="B14" sqref="B14:F14"/>
    </sheetView>
  </sheetViews>
  <sheetFormatPr defaultColWidth="9" defaultRowHeight="16" x14ac:dyDescent="0.4"/>
  <cols>
    <col min="1" max="1" width="8.08203125" style="89" customWidth="1"/>
    <col min="2" max="2" width="10" style="89" customWidth="1"/>
    <col min="3" max="3" width="35.33203125" style="89" customWidth="1"/>
    <col min="4" max="4" width="7" style="89" customWidth="1"/>
    <col min="5" max="5" width="13.75" style="89" customWidth="1"/>
    <col min="6" max="6" width="14" style="89" customWidth="1"/>
    <col min="7" max="16384" width="9" style="89"/>
  </cols>
  <sheetData>
    <row r="1" spans="1:6" x14ac:dyDescent="0.4">
      <c r="A1" s="321" t="s">
        <v>186</v>
      </c>
      <c r="B1" s="321"/>
      <c r="C1" s="321"/>
      <c r="D1" s="321"/>
      <c r="E1" s="321"/>
      <c r="F1" s="87"/>
    </row>
    <row r="3" spans="1:6" x14ac:dyDescent="0.4">
      <c r="B3" s="89" t="s">
        <v>182</v>
      </c>
      <c r="F3" s="101">
        <v>45965</v>
      </c>
    </row>
    <row r="5" spans="1:6" x14ac:dyDescent="0.4">
      <c r="A5" s="322" t="s">
        <v>101</v>
      </c>
      <c r="B5" s="322"/>
      <c r="C5" s="322"/>
      <c r="D5" s="322"/>
      <c r="E5" s="322"/>
      <c r="F5" s="322"/>
    </row>
    <row r="6" spans="1:6" x14ac:dyDescent="0.4">
      <c r="A6" s="322" t="s">
        <v>102</v>
      </c>
      <c r="B6" s="322"/>
      <c r="C6" s="322"/>
      <c r="D6" s="322"/>
      <c r="E6" s="322"/>
      <c r="F6" s="322"/>
    </row>
    <row r="7" spans="1:6" x14ac:dyDescent="0.4">
      <c r="A7" s="220"/>
      <c r="B7" s="220"/>
      <c r="C7" s="220"/>
      <c r="D7" s="220"/>
      <c r="E7" s="220"/>
      <c r="F7" s="220"/>
    </row>
    <row r="8" spans="1:6" ht="27.5" customHeight="1" x14ac:dyDescent="0.4">
      <c r="A8" s="223"/>
      <c r="B8" s="323" t="s">
        <v>195</v>
      </c>
      <c r="C8" s="323"/>
      <c r="D8" s="323"/>
      <c r="E8" s="323"/>
      <c r="F8" s="323"/>
    </row>
    <row r="9" spans="1:6" ht="27.5" customHeight="1" x14ac:dyDescent="0.4">
      <c r="A9" s="223"/>
      <c r="B9" s="323"/>
      <c r="C9" s="323"/>
      <c r="D9" s="323"/>
      <c r="E9" s="323"/>
      <c r="F9" s="323"/>
    </row>
    <row r="10" spans="1:6" ht="27.5" customHeight="1" x14ac:dyDescent="0.4">
      <c r="A10" s="223"/>
      <c r="B10" s="323"/>
      <c r="C10" s="323"/>
      <c r="D10" s="323"/>
      <c r="E10" s="323"/>
      <c r="F10" s="323"/>
    </row>
    <row r="11" spans="1:6" x14ac:dyDescent="0.4">
      <c r="A11" s="324"/>
      <c r="B11" s="325"/>
      <c r="C11" s="325"/>
      <c r="D11" s="325"/>
      <c r="E11" s="324"/>
      <c r="F11" s="325"/>
    </row>
    <row r="12" spans="1:6" x14ac:dyDescent="0.4">
      <c r="B12" s="318" t="s">
        <v>169</v>
      </c>
      <c r="C12" s="318"/>
      <c r="D12" s="318"/>
      <c r="E12" s="318"/>
      <c r="F12" s="318"/>
    </row>
    <row r="13" spans="1:6" x14ac:dyDescent="0.4">
      <c r="A13" s="105"/>
      <c r="B13" s="104"/>
      <c r="C13" s="104"/>
      <c r="D13" s="104"/>
      <c r="E13" s="104"/>
      <c r="F13" s="104"/>
    </row>
    <row r="14" spans="1:6" ht="53.65" customHeight="1" x14ac:dyDescent="0.4">
      <c r="A14" s="222">
        <v>1</v>
      </c>
      <c r="B14" s="319" t="s">
        <v>203</v>
      </c>
      <c r="C14" s="319"/>
      <c r="D14" s="319"/>
      <c r="E14" s="319"/>
      <c r="F14" s="319"/>
    </row>
    <row r="15" spans="1:6" ht="50" customHeight="1" x14ac:dyDescent="0.4">
      <c r="A15" s="222">
        <v>2</v>
      </c>
      <c r="B15" s="320" t="s">
        <v>204</v>
      </c>
      <c r="C15" s="320"/>
      <c r="D15" s="320"/>
      <c r="E15" s="320"/>
      <c r="F15" s="320"/>
    </row>
    <row r="16" spans="1:6" x14ac:dyDescent="0.4">
      <c r="A16" s="105"/>
      <c r="B16" s="104"/>
      <c r="C16" s="104"/>
      <c r="D16" s="104"/>
      <c r="E16" s="104"/>
      <c r="F16" s="104"/>
    </row>
    <row r="17" spans="1:6" x14ac:dyDescent="0.4">
      <c r="A17" s="222">
        <v>3</v>
      </c>
      <c r="B17" s="320" t="s">
        <v>187</v>
      </c>
      <c r="C17" s="320"/>
      <c r="D17" s="320"/>
      <c r="E17" s="320"/>
      <c r="F17" s="320"/>
    </row>
    <row r="18" spans="1:6" x14ac:dyDescent="0.4">
      <c r="B18" s="90"/>
    </row>
    <row r="19" spans="1:6" x14ac:dyDescent="0.4">
      <c r="A19" s="90"/>
      <c r="B19" s="145" t="s">
        <v>170</v>
      </c>
      <c r="C19" s="92"/>
      <c r="D19" s="90"/>
      <c r="E19" s="90"/>
      <c r="F19" s="90"/>
    </row>
    <row r="20" spans="1:6" x14ac:dyDescent="0.4">
      <c r="A20" s="90"/>
      <c r="B20" s="145"/>
      <c r="C20" s="92"/>
      <c r="D20" s="90"/>
      <c r="E20" s="90"/>
      <c r="F20" s="90"/>
    </row>
    <row r="21" spans="1:6" x14ac:dyDescent="0.4">
      <c r="B21" s="91"/>
      <c r="C21" s="86" t="s">
        <v>167</v>
      </c>
      <c r="F21" s="94"/>
    </row>
    <row r="22" spans="1:6" s="279" customFormat="1" x14ac:dyDescent="0.4">
      <c r="B22" s="284" t="s">
        <v>108</v>
      </c>
      <c r="C22" s="285">
        <f>'LPG Saldanh Bay'!H10</f>
        <v>3290</v>
      </c>
      <c r="F22" s="281"/>
    </row>
    <row r="23" spans="1:6" s="279" customFormat="1" x14ac:dyDescent="0.4">
      <c r="B23" s="284" t="s">
        <v>109</v>
      </c>
      <c r="C23" s="285">
        <f>'LPG Saldanh Bay'!H11</f>
        <v>3309</v>
      </c>
      <c r="F23" s="281"/>
    </row>
    <row r="24" spans="1:6" s="279" customFormat="1" x14ac:dyDescent="0.4">
      <c r="B24" s="284" t="s">
        <v>110</v>
      </c>
      <c r="C24" s="285">
        <f>'LPG Saldanh Bay'!H12</f>
        <v>3322</v>
      </c>
      <c r="F24" s="281"/>
    </row>
    <row r="25" spans="1:6" s="279" customFormat="1" x14ac:dyDescent="0.4">
      <c r="B25" s="284" t="s">
        <v>111</v>
      </c>
      <c r="C25" s="285">
        <f>'LPG Saldanh Bay'!H13</f>
        <v>3346</v>
      </c>
      <c r="F25" s="281"/>
    </row>
    <row r="26" spans="1:6" s="279" customFormat="1" x14ac:dyDescent="0.4">
      <c r="B26" s="284" t="s">
        <v>112</v>
      </c>
      <c r="C26" s="285">
        <f>'LPG Saldanh Bay'!H14</f>
        <v>3378</v>
      </c>
      <c r="F26" s="281"/>
    </row>
    <row r="27" spans="1:6" s="279" customFormat="1" x14ac:dyDescent="0.4">
      <c r="B27" s="284" t="s">
        <v>113</v>
      </c>
      <c r="C27" s="285">
        <f>'LPG Saldanh Bay'!H15</f>
        <v>3421</v>
      </c>
      <c r="F27" s="281"/>
    </row>
    <row r="28" spans="1:6" hidden="1" x14ac:dyDescent="0.4">
      <c r="B28" s="284" t="s">
        <v>114</v>
      </c>
      <c r="C28" s="285">
        <f>LPG!H16</f>
        <v>3249</v>
      </c>
      <c r="F28" s="281"/>
    </row>
    <row r="29" spans="1:6" hidden="1" x14ac:dyDescent="0.4">
      <c r="B29" s="284" t="s">
        <v>115</v>
      </c>
      <c r="C29" s="285">
        <f>LPG!H17</f>
        <v>3325</v>
      </c>
      <c r="F29" s="281"/>
    </row>
    <row r="30" spans="1:6" hidden="1" x14ac:dyDescent="0.4">
      <c r="B30" s="284" t="s">
        <v>116</v>
      </c>
      <c r="C30" s="285">
        <f>LPG!H18</f>
        <v>3394</v>
      </c>
      <c r="F30" s="281"/>
    </row>
    <row r="31" spans="1:6" hidden="1" x14ac:dyDescent="0.4">
      <c r="B31" s="284" t="s">
        <v>117</v>
      </c>
      <c r="C31" s="285">
        <f>LPG!H19</f>
        <v>3457</v>
      </c>
      <c r="F31" s="281"/>
    </row>
    <row r="32" spans="1:6" hidden="1" x14ac:dyDescent="0.4">
      <c r="B32" s="284" t="s">
        <v>118</v>
      </c>
      <c r="C32" s="285">
        <f>LPG!H20</f>
        <v>3519</v>
      </c>
      <c r="F32" s="281"/>
    </row>
    <row r="33" spans="1:6" hidden="1" x14ac:dyDescent="0.4">
      <c r="B33" s="284" t="s">
        <v>119</v>
      </c>
      <c r="C33" s="285">
        <f>LPG!H21</f>
        <v>3751</v>
      </c>
      <c r="F33" s="281"/>
    </row>
    <row r="34" spans="1:6" hidden="1" x14ac:dyDescent="0.4">
      <c r="B34" s="284" t="s">
        <v>120</v>
      </c>
      <c r="C34" s="285">
        <f>LPG!H22</f>
        <v>3484</v>
      </c>
      <c r="F34" s="281"/>
    </row>
    <row r="35" spans="1:6" hidden="1" x14ac:dyDescent="0.4">
      <c r="B35" s="284" t="s">
        <v>121</v>
      </c>
      <c r="C35" s="285">
        <f>LPG!H23</f>
        <v>3592</v>
      </c>
      <c r="F35" s="281"/>
    </row>
    <row r="36" spans="1:6" hidden="1" x14ac:dyDescent="0.4">
      <c r="B36" s="284" t="s">
        <v>122</v>
      </c>
      <c r="C36" s="285">
        <f>LPG!H24</f>
        <v>3577</v>
      </c>
      <c r="F36" s="281"/>
    </row>
    <row r="37" spans="1:6" hidden="1" x14ac:dyDescent="0.4">
      <c r="B37" s="284" t="s">
        <v>123</v>
      </c>
      <c r="C37" s="285">
        <f>LPG!H25</f>
        <v>3249</v>
      </c>
      <c r="F37" s="281"/>
    </row>
    <row r="38" spans="1:6" hidden="1" x14ac:dyDescent="0.4">
      <c r="B38" s="284" t="s">
        <v>70</v>
      </c>
      <c r="C38" s="285">
        <f>LPG!H26</f>
        <v>3577</v>
      </c>
      <c r="F38" s="281"/>
    </row>
    <row r="39" spans="1:6" hidden="1" x14ac:dyDescent="0.4">
      <c r="B39" s="284" t="s">
        <v>124</v>
      </c>
      <c r="C39" s="285">
        <f>LPG!H29</f>
        <v>3142</v>
      </c>
      <c r="F39" s="281"/>
    </row>
    <row r="40" spans="1:6" hidden="1" x14ac:dyDescent="0.4">
      <c r="B40" s="284" t="s">
        <v>125</v>
      </c>
      <c r="C40" s="285">
        <f>LPG!H30</f>
        <v>3182</v>
      </c>
      <c r="F40" s="281"/>
    </row>
    <row r="41" spans="1:6" s="279" customFormat="1" x14ac:dyDescent="0.4">
      <c r="B41" s="284" t="s">
        <v>126</v>
      </c>
      <c r="C41" s="285">
        <f>'LPG Saldanh Bay'!H31</f>
        <v>3373</v>
      </c>
      <c r="F41" s="281"/>
    </row>
    <row r="42" spans="1:6" s="279" customFormat="1" x14ac:dyDescent="0.4">
      <c r="B42" s="284" t="s">
        <v>127</v>
      </c>
      <c r="C42" s="285">
        <f>'LPG Saldanh Bay'!H32</f>
        <v>3396</v>
      </c>
      <c r="F42" s="281"/>
    </row>
    <row r="43" spans="1:6" s="279" customFormat="1" x14ac:dyDescent="0.4">
      <c r="B43" s="284" t="s">
        <v>128</v>
      </c>
      <c r="C43" s="285">
        <f>'LPG Saldanh Bay'!H33</f>
        <v>3451</v>
      </c>
      <c r="F43" s="281"/>
    </row>
    <row r="44" spans="1:6" s="279" customFormat="1" x14ac:dyDescent="0.4">
      <c r="B44" s="284" t="s">
        <v>129</v>
      </c>
      <c r="C44" s="285">
        <f>'LPG Saldanh Bay'!H34</f>
        <v>3436</v>
      </c>
      <c r="F44" s="281"/>
    </row>
    <row r="45" spans="1:6" hidden="1" x14ac:dyDescent="0.4">
      <c r="A45" s="99"/>
      <c r="B45" s="91" t="s">
        <v>130</v>
      </c>
      <c r="C45" s="95">
        <f>LPG!H35</f>
        <v>3269</v>
      </c>
      <c r="F45" s="96"/>
    </row>
    <row r="46" spans="1:6" hidden="1" x14ac:dyDescent="0.4">
      <c r="B46" s="91" t="s">
        <v>131</v>
      </c>
      <c r="C46" s="95">
        <f>LPG!H36</f>
        <v>3293</v>
      </c>
      <c r="F46" s="96"/>
    </row>
    <row r="48" spans="1:6" hidden="1" x14ac:dyDescent="0.4"/>
    <row r="49" spans="1:6" hidden="1" x14ac:dyDescent="0.4">
      <c r="B49" s="145" t="s">
        <v>171</v>
      </c>
      <c r="C49" s="92"/>
      <c r="D49" s="90"/>
      <c r="E49" s="90"/>
      <c r="F49" s="90"/>
    </row>
    <row r="50" spans="1:6" hidden="1" x14ac:dyDescent="0.4">
      <c r="A50" s="90"/>
      <c r="B50" s="146"/>
      <c r="C50" s="147"/>
      <c r="F50" s="93"/>
    </row>
    <row r="51" spans="1:6" hidden="1" x14ac:dyDescent="0.4">
      <c r="B51" s="91"/>
      <c r="C51" s="86" t="s">
        <v>167</v>
      </c>
      <c r="F51" s="94"/>
    </row>
    <row r="52" spans="1:6" hidden="1" x14ac:dyDescent="0.4">
      <c r="B52" s="91" t="s">
        <v>132</v>
      </c>
      <c r="C52" s="97">
        <f>LPG!H37</f>
        <v>3317</v>
      </c>
      <c r="F52" s="96"/>
    </row>
    <row r="53" spans="1:6" hidden="1" x14ac:dyDescent="0.4">
      <c r="B53" s="91" t="s">
        <v>133</v>
      </c>
      <c r="C53" s="97">
        <f>LPG!H40</f>
        <v>3214</v>
      </c>
      <c r="F53" s="96"/>
    </row>
    <row r="54" spans="1:6" hidden="1" x14ac:dyDescent="0.4">
      <c r="B54" s="91" t="s">
        <v>134</v>
      </c>
      <c r="C54" s="97">
        <f>LPG!H41</f>
        <v>3234</v>
      </c>
      <c r="F54" s="96"/>
    </row>
    <row r="55" spans="1:6" hidden="1" x14ac:dyDescent="0.4">
      <c r="A55" s="90"/>
      <c r="B55" s="91" t="s">
        <v>135</v>
      </c>
      <c r="C55" s="97">
        <f>LPG!H42</f>
        <v>3287</v>
      </c>
      <c r="F55" s="96"/>
    </row>
    <row r="56" spans="1:6" hidden="1" x14ac:dyDescent="0.4">
      <c r="A56" s="90"/>
      <c r="B56" s="91" t="s">
        <v>136</v>
      </c>
      <c r="C56" s="97">
        <f>LPG!H43</f>
        <v>3351</v>
      </c>
      <c r="F56" s="96"/>
    </row>
    <row r="57" spans="1:6" hidden="1" x14ac:dyDescent="0.4">
      <c r="B57" s="91" t="s">
        <v>137</v>
      </c>
      <c r="C57" s="97">
        <f>LPG!H44</f>
        <v>3398</v>
      </c>
      <c r="F57" s="96"/>
    </row>
    <row r="58" spans="1:6" hidden="1" x14ac:dyDescent="0.4">
      <c r="B58" s="91" t="s">
        <v>138</v>
      </c>
      <c r="C58" s="97">
        <f>LPG!H45</f>
        <v>3454</v>
      </c>
      <c r="F58" s="96"/>
    </row>
    <row r="59" spans="1:6" hidden="1" x14ac:dyDescent="0.4">
      <c r="B59" s="91" t="s">
        <v>139</v>
      </c>
      <c r="C59" s="97">
        <f>LPG!H46</f>
        <v>3497</v>
      </c>
      <c r="F59" s="96"/>
    </row>
    <row r="60" spans="1:6" hidden="1" x14ac:dyDescent="0.4">
      <c r="B60" s="91" t="s">
        <v>140</v>
      </c>
      <c r="C60" s="97">
        <f>LPG!H47</f>
        <v>3579</v>
      </c>
      <c r="F60" s="96"/>
    </row>
    <row r="61" spans="1:6" hidden="1" x14ac:dyDescent="0.4">
      <c r="B61" s="91" t="s">
        <v>141</v>
      </c>
      <c r="C61" s="97">
        <f>LPG!H48</f>
        <v>3612</v>
      </c>
      <c r="F61" s="96"/>
    </row>
    <row r="62" spans="1:6" hidden="1" x14ac:dyDescent="0.4">
      <c r="B62" s="91" t="s">
        <v>142</v>
      </c>
      <c r="C62" s="97">
        <f>LPG!H49</f>
        <v>3660</v>
      </c>
      <c r="F62" s="96"/>
    </row>
    <row r="63" spans="1:6" hidden="1" x14ac:dyDescent="0.4">
      <c r="B63" s="91" t="s">
        <v>143</v>
      </c>
      <c r="C63" s="97">
        <f>LPG!H50</f>
        <v>3625</v>
      </c>
      <c r="F63" s="96"/>
    </row>
    <row r="64" spans="1:6" hidden="1" x14ac:dyDescent="0.4">
      <c r="B64" s="91" t="s">
        <v>144</v>
      </c>
      <c r="C64" s="97">
        <f>LPG!H51</f>
        <v>3599</v>
      </c>
      <c r="F64" s="96"/>
    </row>
    <row r="65" spans="2:6" hidden="1" x14ac:dyDescent="0.4">
      <c r="B65" s="91" t="s">
        <v>145</v>
      </c>
      <c r="C65" s="97">
        <f>LPG!H52</f>
        <v>3705</v>
      </c>
      <c r="F65" s="96"/>
    </row>
    <row r="66" spans="2:6" hidden="1" x14ac:dyDescent="0.4">
      <c r="B66" s="91" t="s">
        <v>146</v>
      </c>
      <c r="C66" s="97">
        <f>LPG!H53</f>
        <v>3287</v>
      </c>
      <c r="F66" s="96"/>
    </row>
    <row r="67" spans="2:6" hidden="1" x14ac:dyDescent="0.4">
      <c r="B67" s="91" t="s">
        <v>147</v>
      </c>
      <c r="C67" s="97">
        <f>LPG!H54</f>
        <v>3351</v>
      </c>
      <c r="F67" s="96"/>
    </row>
    <row r="68" spans="2:6" hidden="1" x14ac:dyDescent="0.4">
      <c r="B68" s="91" t="s">
        <v>148</v>
      </c>
      <c r="C68" s="97">
        <f>LPG!H55</f>
        <v>3454</v>
      </c>
      <c r="F68" s="96"/>
    </row>
    <row r="69" spans="2:6" hidden="1" x14ac:dyDescent="0.4">
      <c r="B69" s="91" t="s">
        <v>149</v>
      </c>
      <c r="C69" s="97">
        <f>LPG!H56</f>
        <v>3497</v>
      </c>
      <c r="F69" s="96"/>
    </row>
    <row r="70" spans="2:6" hidden="1" x14ac:dyDescent="0.4">
      <c r="B70" s="91" t="s">
        <v>75</v>
      </c>
      <c r="C70" s="97">
        <f>LPG!H57</f>
        <v>3579</v>
      </c>
      <c r="F70" s="96"/>
    </row>
    <row r="71" spans="2:6" hidden="1" x14ac:dyDescent="0.4">
      <c r="B71" s="91" t="s">
        <v>150</v>
      </c>
      <c r="C71" s="97">
        <f>LPG!H58</f>
        <v>3612</v>
      </c>
      <c r="F71" s="96"/>
    </row>
    <row r="72" spans="2:6" hidden="1" x14ac:dyDescent="0.4">
      <c r="B72" s="91" t="s">
        <v>151</v>
      </c>
      <c r="C72" s="97">
        <f>LPG!H59</f>
        <v>3660</v>
      </c>
      <c r="F72" s="96"/>
    </row>
    <row r="73" spans="2:6" hidden="1" x14ac:dyDescent="0.4">
      <c r="B73" s="91" t="s">
        <v>152</v>
      </c>
      <c r="C73" s="97">
        <f>LPG!H60</f>
        <v>3705</v>
      </c>
      <c r="F73" s="96"/>
    </row>
    <row r="74" spans="2:6" hidden="1" x14ac:dyDescent="0.4">
      <c r="B74" s="91" t="s">
        <v>153</v>
      </c>
      <c r="C74" s="97">
        <f>LPG!H63</f>
        <v>3331</v>
      </c>
      <c r="F74" s="96"/>
    </row>
    <row r="75" spans="2:6" hidden="1" x14ac:dyDescent="0.4">
      <c r="B75" s="91" t="s">
        <v>154</v>
      </c>
      <c r="C75" s="97">
        <f>LPG!H64</f>
        <v>3406</v>
      </c>
      <c r="F75" s="96"/>
    </row>
    <row r="76" spans="2:6" hidden="1" x14ac:dyDescent="0.4">
      <c r="B76" s="91" t="s">
        <v>155</v>
      </c>
      <c r="C76" s="97">
        <f>LPG!H65</f>
        <v>3461</v>
      </c>
      <c r="F76" s="96"/>
    </row>
    <row r="77" spans="2:6" hidden="1" x14ac:dyDescent="0.4">
      <c r="B77" s="91" t="s">
        <v>156</v>
      </c>
      <c r="C77" s="97">
        <f>LPG!H66</f>
        <v>3453</v>
      </c>
      <c r="F77" s="96"/>
    </row>
    <row r="78" spans="2:6" hidden="1" x14ac:dyDescent="0.4">
      <c r="B78" s="91" t="s">
        <v>157</v>
      </c>
      <c r="C78" s="97">
        <f>LPG!H67</f>
        <v>3477</v>
      </c>
      <c r="F78" s="96"/>
    </row>
    <row r="79" spans="2:6" hidden="1" x14ac:dyDescent="0.4">
      <c r="B79" s="91" t="s">
        <v>158</v>
      </c>
      <c r="C79" s="97">
        <f>LPG!H68</f>
        <v>3475</v>
      </c>
      <c r="F79" s="96"/>
    </row>
    <row r="80" spans="2:6" hidden="1" x14ac:dyDescent="0.4">
      <c r="B80" s="92" t="s">
        <v>159</v>
      </c>
      <c r="C80" s="97">
        <f>LPG!H69</f>
        <v>3526</v>
      </c>
      <c r="F80" s="98"/>
    </row>
    <row r="81" spans="1:6" hidden="1" x14ac:dyDescent="0.4">
      <c r="B81" s="266" t="s">
        <v>192</v>
      </c>
      <c r="C81" s="278">
        <v>3530</v>
      </c>
      <c r="E81" s="279" t="s">
        <v>193</v>
      </c>
      <c r="F81" s="98"/>
    </row>
    <row r="82" spans="1:6" hidden="1" x14ac:dyDescent="0.4">
      <c r="C82" s="99"/>
      <c r="D82" s="99"/>
      <c r="E82" s="98"/>
      <c r="F82" s="98"/>
    </row>
    <row r="83" spans="1:6" x14ac:dyDescent="0.4">
      <c r="A83" s="88">
        <v>3</v>
      </c>
      <c r="B83" s="88" t="s">
        <v>160</v>
      </c>
      <c r="F83" s="96"/>
    </row>
    <row r="84" spans="1:6" ht="33.5" customHeight="1" x14ac:dyDescent="0.4">
      <c r="A84" s="166"/>
      <c r="B84" s="320" t="s">
        <v>194</v>
      </c>
      <c r="C84" s="320"/>
      <c r="D84" s="320"/>
      <c r="E84" s="320"/>
      <c r="F84" s="320"/>
    </row>
    <row r="85" spans="1:6" x14ac:dyDescent="0.4">
      <c r="A85" s="221"/>
    </row>
    <row r="86" spans="1:6" x14ac:dyDescent="0.4">
      <c r="A86" s="221"/>
    </row>
    <row r="87" spans="1:6" x14ac:dyDescent="0.4">
      <c r="A87" s="221"/>
      <c r="B87" s="88"/>
    </row>
    <row r="88" spans="1:6" x14ac:dyDescent="0.4">
      <c r="A88" s="221"/>
      <c r="B88" s="88"/>
    </row>
  </sheetData>
  <mergeCells count="11">
    <mergeCell ref="A1:E1"/>
    <mergeCell ref="A5:F5"/>
    <mergeCell ref="A6:F6"/>
    <mergeCell ref="B8:F10"/>
    <mergeCell ref="A11:D11"/>
    <mergeCell ref="E11:F11"/>
    <mergeCell ref="B12:F12"/>
    <mergeCell ref="B14:F14"/>
    <mergeCell ref="B15:F15"/>
    <mergeCell ref="B17:F17"/>
    <mergeCell ref="B84:F84"/>
  </mergeCells>
  <pageMargins left="0.75" right="0.75" top="1" bottom="1" header="0.5" footer="0.5"/>
  <pageSetup paperSize="9" scale="76" fitToHeight="0" orientation="portrait" r:id="rId1"/>
  <headerFooter alignWithMargins="0"/>
  <rowBreaks count="1" manualBreakCount="1">
    <brk id="4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5C2F6-113E-47EC-868F-BEC0318D913D}">
  <sheetPr>
    <tabColor rgb="FF00B050"/>
  </sheetPr>
  <dimension ref="A1:M84"/>
  <sheetViews>
    <sheetView view="pageBreakPreview" topLeftCell="A9" zoomScale="85" zoomScaleNormal="100" zoomScaleSheetLayoutView="85" workbookViewId="0">
      <selection activeCell="H10" sqref="H10"/>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4" bestFit="1" customWidth="1"/>
    <col min="10" max="10" width="7.33203125" style="70" customWidth="1"/>
    <col min="11" max="11" width="10.33203125" style="1" bestFit="1" customWidth="1"/>
    <col min="12" max="12" width="17.08203125" style="70" customWidth="1"/>
    <col min="13" max="13" width="9.58203125" style="70" bestFit="1" customWidth="1"/>
    <col min="14" max="16384" width="6.58203125" style="1"/>
  </cols>
  <sheetData>
    <row r="1" spans="1:13" x14ac:dyDescent="0.3">
      <c r="A1" s="326" t="s">
        <v>161</v>
      </c>
      <c r="B1" s="327"/>
      <c r="C1" s="327"/>
      <c r="D1" s="327"/>
      <c r="E1" s="327"/>
      <c r="F1" s="327"/>
      <c r="G1" s="327"/>
      <c r="H1" s="328"/>
      <c r="I1" s="1"/>
      <c r="J1" s="1"/>
      <c r="L1" s="1"/>
      <c r="M1" s="1"/>
    </row>
    <row r="2" spans="1:13" x14ac:dyDescent="0.3">
      <c r="A2" s="2"/>
      <c r="B2" s="1"/>
      <c r="C2" s="1"/>
      <c r="H2" s="57"/>
      <c r="I2" s="1"/>
      <c r="J2" s="1"/>
      <c r="L2" s="1"/>
      <c r="M2" s="1"/>
    </row>
    <row r="3" spans="1:13" x14ac:dyDescent="0.3">
      <c r="A3" s="2"/>
      <c r="B3" s="1"/>
      <c r="C3" s="1"/>
      <c r="D3" s="1"/>
      <c r="E3" s="9"/>
      <c r="F3" s="219" t="s">
        <v>196</v>
      </c>
      <c r="G3" s="3"/>
      <c r="H3" s="57"/>
      <c r="I3" s="1"/>
      <c r="J3" s="1"/>
      <c r="L3" s="1"/>
      <c r="M3" s="1"/>
    </row>
    <row r="4" spans="1:13" ht="13.5" thickBot="1" x14ac:dyDescent="0.35">
      <c r="A4" s="2"/>
      <c r="B4" s="1"/>
      <c r="C4" s="1"/>
      <c r="D4" s="1"/>
      <c r="E4" s="1"/>
      <c r="F4" s="1"/>
      <c r="G4" s="116" t="s">
        <v>162</v>
      </c>
      <c r="H4" s="57"/>
      <c r="I4" s="1"/>
      <c r="J4" s="1"/>
      <c r="L4" s="1"/>
      <c r="M4" s="1"/>
    </row>
    <row r="5" spans="1:13" x14ac:dyDescent="0.3">
      <c r="A5" s="12"/>
      <c r="B5" s="120"/>
      <c r="C5" s="120"/>
      <c r="D5" s="120"/>
      <c r="E5" s="120"/>
      <c r="F5" s="120"/>
      <c r="G5" s="120"/>
      <c r="H5" s="127"/>
      <c r="I5" s="1"/>
      <c r="J5" s="1"/>
      <c r="L5" s="170" t="s">
        <v>9</v>
      </c>
      <c r="M5" s="170"/>
    </row>
    <row r="6" spans="1:13" x14ac:dyDescent="0.3">
      <c r="A6" s="2" t="s">
        <v>2</v>
      </c>
      <c r="B6" s="3" t="s">
        <v>3</v>
      </c>
      <c r="C6" s="3" t="s">
        <v>4</v>
      </c>
      <c r="D6" s="3" t="s">
        <v>13</v>
      </c>
      <c r="E6" s="3" t="s">
        <v>165</v>
      </c>
      <c r="F6" s="3" t="s">
        <v>165</v>
      </c>
      <c r="G6" s="20"/>
      <c r="H6" s="64" t="s">
        <v>9</v>
      </c>
      <c r="I6" s="1"/>
      <c r="J6" s="1"/>
      <c r="L6" s="171" t="s">
        <v>163</v>
      </c>
      <c r="M6" s="171"/>
    </row>
    <row r="7" spans="1:13" x14ac:dyDescent="0.3">
      <c r="A7" s="2" t="s">
        <v>10</v>
      </c>
      <c r="B7" s="3" t="s">
        <v>164</v>
      </c>
      <c r="C7" s="3" t="s">
        <v>12</v>
      </c>
      <c r="D7" s="3" t="s">
        <v>17</v>
      </c>
      <c r="E7" s="3" t="s">
        <v>168</v>
      </c>
      <c r="F7" s="3" t="s">
        <v>166</v>
      </c>
      <c r="G7" s="3"/>
      <c r="H7" s="64" t="s">
        <v>163</v>
      </c>
      <c r="I7" s="1"/>
      <c r="J7" s="1"/>
      <c r="L7" s="171" t="s">
        <v>22</v>
      </c>
      <c r="M7" s="171" t="s">
        <v>180</v>
      </c>
    </row>
    <row r="8" spans="1:13" x14ac:dyDescent="0.3">
      <c r="A8" s="2"/>
      <c r="B8" s="3"/>
      <c r="C8" s="3"/>
      <c r="D8" s="3"/>
      <c r="E8" s="148">
        <v>0.15</v>
      </c>
      <c r="F8" s="148">
        <v>0.15</v>
      </c>
      <c r="G8" s="3" t="s">
        <v>19</v>
      </c>
      <c r="H8" s="64" t="s">
        <v>22</v>
      </c>
      <c r="I8" s="1" t="s">
        <v>183</v>
      </c>
      <c r="J8" s="1" t="s">
        <v>184</v>
      </c>
      <c r="K8" s="1" t="s">
        <v>185</v>
      </c>
      <c r="L8" s="181">
        <v>44202</v>
      </c>
      <c r="M8" s="171" t="s">
        <v>181</v>
      </c>
    </row>
    <row r="9" spans="1:13" x14ac:dyDescent="0.3">
      <c r="A9" s="128"/>
      <c r="B9" s="129"/>
      <c r="C9" s="129"/>
      <c r="D9" s="129"/>
      <c r="F9" s="129"/>
      <c r="G9" s="129"/>
      <c r="H9" s="57"/>
      <c r="I9" s="1"/>
      <c r="J9" s="1"/>
      <c r="L9" s="172"/>
      <c r="M9" s="172"/>
    </row>
    <row r="10" spans="1:13" s="280" customFormat="1" x14ac:dyDescent="0.3">
      <c r="A10" s="286" t="s">
        <v>25</v>
      </c>
      <c r="B10" s="287">
        <f>H81</f>
        <v>2424.1214180000002</v>
      </c>
      <c r="C10" s="288">
        <f t="shared" ref="C10:C26" si="0">K10</f>
        <v>63.830074000000003</v>
      </c>
      <c r="D10" s="288">
        <f>ROUND(SUM($B$10,C10),3)</f>
        <v>2487.951</v>
      </c>
      <c r="E10" s="288">
        <f>ROUND(D10+(D10*$E$8),3)</f>
        <v>2861.1439999999998</v>
      </c>
      <c r="F10" s="288">
        <f>ROUND(E10+(E10*$F$8),3)</f>
        <v>3290.3159999999998</v>
      </c>
      <c r="G10" s="288">
        <f>ROUND(F10,0)</f>
        <v>3290</v>
      </c>
      <c r="H10" s="289">
        <f>G10</f>
        <v>3290</v>
      </c>
      <c r="I10" s="290">
        <v>59.822000000000003</v>
      </c>
      <c r="J10" s="291">
        <f>I10*6.7%</f>
        <v>4.0080740000000006</v>
      </c>
      <c r="K10" s="290">
        <f>I10+J10</f>
        <v>63.830074000000003</v>
      </c>
      <c r="L10" s="292">
        <v>1939</v>
      </c>
      <c r="M10" s="293">
        <f>H10-L10</f>
        <v>1351</v>
      </c>
    </row>
    <row r="11" spans="1:13" s="280" customFormat="1" x14ac:dyDescent="0.3">
      <c r="A11" s="294" t="s">
        <v>26</v>
      </c>
      <c r="B11" s="295"/>
      <c r="C11" s="296">
        <f t="shared" si="0"/>
        <v>77.757625000000004</v>
      </c>
      <c r="D11" s="296">
        <f t="shared" ref="D11:D26" si="1">ROUND(SUM($B$10,C11),3)</f>
        <v>2501.8789999999999</v>
      </c>
      <c r="E11" s="296">
        <f t="shared" ref="E11:E26" si="2">ROUND(D11+(D11*$E$8),3)</f>
        <v>2877.1610000000001</v>
      </c>
      <c r="F11" s="296">
        <f t="shared" ref="F11:F25" si="3">ROUND(E11+(E11*$F$8),3)</f>
        <v>3308.7350000000001</v>
      </c>
      <c r="G11" s="296">
        <f t="shared" ref="G11:G26" si="4">ROUND(F11,0)</f>
        <v>3309</v>
      </c>
      <c r="H11" s="297">
        <f t="shared" ref="H11:H26" si="5">IF(G11-L11=$H$10-$L$10,G11,IF(G11-L11&lt;$G$10-$L$10,G11+0,IF(G11-L11&gt;$G$10-$L$10,G11-0,FALSE)))</f>
        <v>3309</v>
      </c>
      <c r="I11" s="290">
        <v>72.875</v>
      </c>
      <c r="J11" s="291">
        <f t="shared" ref="J11:J26" si="6">I11*6.7%</f>
        <v>4.882625</v>
      </c>
      <c r="K11" s="290">
        <f t="shared" ref="K11:K26" si="7">I11+J11</f>
        <v>77.757625000000004</v>
      </c>
      <c r="L11" s="298">
        <v>1950</v>
      </c>
      <c r="M11" s="299">
        <f t="shared" ref="M11:M69" si="8">H11-L11</f>
        <v>1359</v>
      </c>
    </row>
    <row r="12" spans="1:13" s="280" customFormat="1" x14ac:dyDescent="0.3">
      <c r="A12" s="294" t="s">
        <v>27</v>
      </c>
      <c r="B12" s="295"/>
      <c r="C12" s="296">
        <f t="shared" si="0"/>
        <v>88.127797999999999</v>
      </c>
      <c r="D12" s="296">
        <f t="shared" si="1"/>
        <v>2512.2489999999998</v>
      </c>
      <c r="E12" s="296">
        <f t="shared" si="2"/>
        <v>2889.0859999999998</v>
      </c>
      <c r="F12" s="296">
        <f t="shared" si="3"/>
        <v>3322.4490000000001</v>
      </c>
      <c r="G12" s="296">
        <f t="shared" si="4"/>
        <v>3322</v>
      </c>
      <c r="H12" s="297">
        <f t="shared" si="5"/>
        <v>3322</v>
      </c>
      <c r="I12" s="290">
        <v>82.593999999999994</v>
      </c>
      <c r="J12" s="291">
        <f t="shared" si="6"/>
        <v>5.533798</v>
      </c>
      <c r="K12" s="290">
        <f t="shared" si="7"/>
        <v>88.127797999999999</v>
      </c>
      <c r="L12" s="298">
        <v>1958</v>
      </c>
      <c r="M12" s="299">
        <f t="shared" si="8"/>
        <v>1364</v>
      </c>
    </row>
    <row r="13" spans="1:13" s="280" customFormat="1" x14ac:dyDescent="0.3">
      <c r="A13" s="294" t="s">
        <v>28</v>
      </c>
      <c r="B13" s="295"/>
      <c r="C13" s="296">
        <f t="shared" si="0"/>
        <v>106.06193400000001</v>
      </c>
      <c r="D13" s="296">
        <f t="shared" si="1"/>
        <v>2530.183</v>
      </c>
      <c r="E13" s="296">
        <f t="shared" si="2"/>
        <v>2909.71</v>
      </c>
      <c r="F13" s="296">
        <f t="shared" si="3"/>
        <v>3346.1669999999999</v>
      </c>
      <c r="G13" s="296">
        <f t="shared" si="4"/>
        <v>3346</v>
      </c>
      <c r="H13" s="297">
        <f t="shared" si="5"/>
        <v>3346</v>
      </c>
      <c r="I13" s="290">
        <v>99.402000000000001</v>
      </c>
      <c r="J13" s="291">
        <f t="shared" si="6"/>
        <v>6.6599340000000007</v>
      </c>
      <c r="K13" s="290">
        <f t="shared" si="7"/>
        <v>106.06193400000001</v>
      </c>
      <c r="L13" s="298">
        <v>1972</v>
      </c>
      <c r="M13" s="299">
        <f t="shared" si="8"/>
        <v>1374</v>
      </c>
    </row>
    <row r="14" spans="1:13" s="280" customFormat="1" x14ac:dyDescent="0.3">
      <c r="A14" s="294" t="s">
        <v>29</v>
      </c>
      <c r="B14" s="295"/>
      <c r="C14" s="296">
        <f t="shared" si="0"/>
        <v>130.32444700000002</v>
      </c>
      <c r="D14" s="296">
        <f t="shared" si="1"/>
        <v>2554.4459999999999</v>
      </c>
      <c r="E14" s="296">
        <f t="shared" si="2"/>
        <v>2937.6129999999998</v>
      </c>
      <c r="F14" s="296">
        <f t="shared" si="3"/>
        <v>3378.2550000000001</v>
      </c>
      <c r="G14" s="296">
        <f t="shared" si="4"/>
        <v>3378</v>
      </c>
      <c r="H14" s="297">
        <f t="shared" si="5"/>
        <v>3378</v>
      </c>
      <c r="I14" s="290">
        <v>122.14100000000001</v>
      </c>
      <c r="J14" s="291">
        <f t="shared" si="6"/>
        <v>8.183447000000001</v>
      </c>
      <c r="K14" s="290">
        <f t="shared" si="7"/>
        <v>130.32444700000002</v>
      </c>
      <c r="L14" s="298">
        <v>1990</v>
      </c>
      <c r="M14" s="299">
        <f t="shared" si="8"/>
        <v>1388</v>
      </c>
    </row>
    <row r="15" spans="1:13" s="280" customFormat="1" x14ac:dyDescent="0.3">
      <c r="A15" s="294" t="s">
        <v>30</v>
      </c>
      <c r="B15" s="295"/>
      <c r="C15" s="296">
        <f t="shared" si="0"/>
        <v>162.944771</v>
      </c>
      <c r="D15" s="296">
        <f t="shared" si="1"/>
        <v>2587.0659999999998</v>
      </c>
      <c r="E15" s="296">
        <f t="shared" si="2"/>
        <v>2975.1260000000002</v>
      </c>
      <c r="F15" s="296">
        <f t="shared" si="3"/>
        <v>3421.395</v>
      </c>
      <c r="G15" s="296">
        <f t="shared" si="4"/>
        <v>3421</v>
      </c>
      <c r="H15" s="297">
        <f t="shared" si="5"/>
        <v>3421</v>
      </c>
      <c r="I15" s="290">
        <v>152.71299999999999</v>
      </c>
      <c r="J15" s="291">
        <f t="shared" si="6"/>
        <v>10.231771</v>
      </c>
      <c r="K15" s="290">
        <f t="shared" si="7"/>
        <v>162.944771</v>
      </c>
      <c r="L15" s="298">
        <v>2015</v>
      </c>
      <c r="M15" s="299">
        <f t="shared" si="8"/>
        <v>1406</v>
      </c>
    </row>
    <row r="16" spans="1:13" hidden="1" x14ac:dyDescent="0.3">
      <c r="A16" s="294" t="s">
        <v>31</v>
      </c>
      <c r="B16" s="295"/>
      <c r="C16" s="296">
        <f t="shared" si="0"/>
        <v>190.302651</v>
      </c>
      <c r="D16" s="296">
        <f t="shared" si="1"/>
        <v>2614.424</v>
      </c>
      <c r="E16" s="296">
        <f t="shared" si="2"/>
        <v>3006.5880000000002</v>
      </c>
      <c r="F16" s="296">
        <f t="shared" si="3"/>
        <v>3457.576</v>
      </c>
      <c r="G16" s="296">
        <f t="shared" si="4"/>
        <v>3458</v>
      </c>
      <c r="H16" s="297">
        <f t="shared" si="5"/>
        <v>3458</v>
      </c>
      <c r="I16" s="290">
        <v>178.35300000000001</v>
      </c>
      <c r="J16" s="291">
        <f t="shared" si="6"/>
        <v>11.949651000000001</v>
      </c>
      <c r="K16" s="290">
        <f t="shared" si="7"/>
        <v>190.302651</v>
      </c>
      <c r="L16" s="298">
        <v>2036</v>
      </c>
      <c r="M16" s="299">
        <f t="shared" si="8"/>
        <v>1422</v>
      </c>
    </row>
    <row r="17" spans="1:13" hidden="1" x14ac:dyDescent="0.3">
      <c r="A17" s="294" t="s">
        <v>32</v>
      </c>
      <c r="B17" s="295"/>
      <c r="C17" s="296">
        <f t="shared" si="0"/>
        <v>247.51199</v>
      </c>
      <c r="D17" s="296">
        <f t="shared" si="1"/>
        <v>2671.6329999999998</v>
      </c>
      <c r="E17" s="296">
        <f t="shared" si="2"/>
        <v>3072.3780000000002</v>
      </c>
      <c r="F17" s="296">
        <f t="shared" si="3"/>
        <v>3533.2350000000001</v>
      </c>
      <c r="G17" s="296">
        <f t="shared" si="4"/>
        <v>3533</v>
      </c>
      <c r="H17" s="297">
        <f t="shared" si="5"/>
        <v>3533</v>
      </c>
      <c r="I17" s="290">
        <v>231.97</v>
      </c>
      <c r="J17" s="291">
        <f t="shared" si="6"/>
        <v>15.54199</v>
      </c>
      <c r="K17" s="290">
        <f t="shared" si="7"/>
        <v>247.51199</v>
      </c>
      <c r="L17" s="298">
        <v>2079</v>
      </c>
      <c r="M17" s="299">
        <f t="shared" si="8"/>
        <v>1454</v>
      </c>
    </row>
    <row r="18" spans="1:13" hidden="1" x14ac:dyDescent="0.3">
      <c r="A18" s="294" t="s">
        <v>33</v>
      </c>
      <c r="B18" s="295"/>
      <c r="C18" s="296">
        <f t="shared" si="0"/>
        <v>299.99345199999999</v>
      </c>
      <c r="D18" s="296">
        <f t="shared" si="1"/>
        <v>2724.1149999999998</v>
      </c>
      <c r="E18" s="296">
        <f t="shared" si="2"/>
        <v>3132.732</v>
      </c>
      <c r="F18" s="296">
        <f t="shared" si="3"/>
        <v>3602.6419999999998</v>
      </c>
      <c r="G18" s="296">
        <f t="shared" si="4"/>
        <v>3603</v>
      </c>
      <c r="H18" s="297">
        <f t="shared" si="5"/>
        <v>3603</v>
      </c>
      <c r="I18" s="290">
        <v>281.15600000000001</v>
      </c>
      <c r="J18" s="291">
        <f t="shared" si="6"/>
        <v>18.837452000000003</v>
      </c>
      <c r="K18" s="290">
        <f t="shared" si="7"/>
        <v>299.99345199999999</v>
      </c>
      <c r="L18" s="298">
        <v>2119</v>
      </c>
      <c r="M18" s="299">
        <f t="shared" si="8"/>
        <v>1484</v>
      </c>
    </row>
    <row r="19" spans="1:13" hidden="1" x14ac:dyDescent="0.3">
      <c r="A19" s="294" t="s">
        <v>34</v>
      </c>
      <c r="B19" s="295"/>
      <c r="C19" s="296">
        <f t="shared" si="0"/>
        <v>347.16125400000004</v>
      </c>
      <c r="D19" s="296">
        <f t="shared" si="1"/>
        <v>2771.2829999999999</v>
      </c>
      <c r="E19" s="296">
        <f t="shared" si="2"/>
        <v>3186.9749999999999</v>
      </c>
      <c r="F19" s="296">
        <f t="shared" si="3"/>
        <v>3665.0210000000002</v>
      </c>
      <c r="G19" s="296">
        <f t="shared" si="4"/>
        <v>3665</v>
      </c>
      <c r="H19" s="297">
        <f t="shared" si="5"/>
        <v>3665</v>
      </c>
      <c r="I19" s="290">
        <v>325.36200000000002</v>
      </c>
      <c r="J19" s="291">
        <f t="shared" si="6"/>
        <v>21.799254000000001</v>
      </c>
      <c r="K19" s="290">
        <f t="shared" si="7"/>
        <v>347.16125400000004</v>
      </c>
      <c r="L19" s="298">
        <v>2155</v>
      </c>
      <c r="M19" s="299">
        <f t="shared" si="8"/>
        <v>1510</v>
      </c>
    </row>
    <row r="20" spans="1:13" hidden="1" x14ac:dyDescent="0.3">
      <c r="A20" s="294" t="s">
        <v>35</v>
      </c>
      <c r="B20" s="295"/>
      <c r="C20" s="296">
        <f t="shared" si="0"/>
        <v>394.32905599999998</v>
      </c>
      <c r="D20" s="296">
        <f t="shared" si="1"/>
        <v>2818.45</v>
      </c>
      <c r="E20" s="296">
        <f>ROUND(D20+(D20*$E$8),3)</f>
        <v>3241.2179999999998</v>
      </c>
      <c r="F20" s="296">
        <f t="shared" si="3"/>
        <v>3727.4009999999998</v>
      </c>
      <c r="G20" s="296">
        <f t="shared" si="4"/>
        <v>3727</v>
      </c>
      <c r="H20" s="297">
        <f t="shared" si="5"/>
        <v>3727</v>
      </c>
      <c r="I20" s="290">
        <v>369.56799999999998</v>
      </c>
      <c r="J20" s="291">
        <f t="shared" si="6"/>
        <v>24.761056</v>
      </c>
      <c r="K20" s="290">
        <f t="shared" si="7"/>
        <v>394.32905599999998</v>
      </c>
      <c r="L20" s="298">
        <v>2191</v>
      </c>
      <c r="M20" s="299">
        <f t="shared" si="8"/>
        <v>1536</v>
      </c>
    </row>
    <row r="21" spans="1:13" hidden="1" x14ac:dyDescent="0.3">
      <c r="A21" s="294" t="s">
        <v>36</v>
      </c>
      <c r="B21" s="295"/>
      <c r="C21" s="296">
        <f t="shared" si="0"/>
        <v>569.62008400000002</v>
      </c>
      <c r="D21" s="296">
        <f t="shared" si="1"/>
        <v>2993.7420000000002</v>
      </c>
      <c r="E21" s="296">
        <f t="shared" si="2"/>
        <v>3442.8029999999999</v>
      </c>
      <c r="F21" s="296">
        <f t="shared" si="3"/>
        <v>3959.223</v>
      </c>
      <c r="G21" s="296">
        <f t="shared" si="4"/>
        <v>3959</v>
      </c>
      <c r="H21" s="297">
        <f t="shared" si="5"/>
        <v>3959</v>
      </c>
      <c r="I21" s="290">
        <v>533.85199999999998</v>
      </c>
      <c r="J21" s="291">
        <f t="shared" si="6"/>
        <v>35.768084000000002</v>
      </c>
      <c r="K21" s="290">
        <f t="shared" si="7"/>
        <v>569.62008400000002</v>
      </c>
      <c r="L21" s="298">
        <v>2325</v>
      </c>
      <c r="M21" s="299">
        <f t="shared" si="8"/>
        <v>1634</v>
      </c>
    </row>
    <row r="22" spans="1:13" hidden="1" x14ac:dyDescent="0.3">
      <c r="A22" s="294" t="s">
        <v>37</v>
      </c>
      <c r="B22" s="295"/>
      <c r="C22" s="296">
        <f t="shared" si="0"/>
        <v>367.72661200000005</v>
      </c>
      <c r="D22" s="296">
        <f t="shared" si="1"/>
        <v>2791.848</v>
      </c>
      <c r="E22" s="296">
        <f t="shared" si="2"/>
        <v>3210.625</v>
      </c>
      <c r="F22" s="296">
        <f t="shared" si="3"/>
        <v>3692.2190000000001</v>
      </c>
      <c r="G22" s="296">
        <f t="shared" si="4"/>
        <v>3692</v>
      </c>
      <c r="H22" s="297">
        <f t="shared" si="5"/>
        <v>3692</v>
      </c>
      <c r="I22" s="290">
        <v>344.63600000000002</v>
      </c>
      <c r="J22" s="291">
        <f t="shared" si="6"/>
        <v>23.090612000000004</v>
      </c>
      <c r="K22" s="290">
        <f t="shared" si="7"/>
        <v>367.72661200000005</v>
      </c>
      <c r="L22" s="298">
        <v>2171</v>
      </c>
      <c r="M22" s="299">
        <f t="shared" si="8"/>
        <v>1521</v>
      </c>
    </row>
    <row r="23" spans="1:13" hidden="1" x14ac:dyDescent="0.3">
      <c r="A23" s="294" t="s">
        <v>38</v>
      </c>
      <c r="B23" s="295"/>
      <c r="C23" s="296">
        <f t="shared" si="0"/>
        <v>449.26888600000001</v>
      </c>
      <c r="D23" s="296">
        <f t="shared" si="1"/>
        <v>2873.39</v>
      </c>
      <c r="E23" s="296">
        <f t="shared" si="2"/>
        <v>3304.3989999999999</v>
      </c>
      <c r="F23" s="296">
        <f t="shared" si="3"/>
        <v>3800.0590000000002</v>
      </c>
      <c r="G23" s="296">
        <f t="shared" si="4"/>
        <v>3800</v>
      </c>
      <c r="H23" s="297">
        <f t="shared" si="5"/>
        <v>3800</v>
      </c>
      <c r="I23" s="290">
        <v>421.05799999999999</v>
      </c>
      <c r="J23" s="291">
        <f t="shared" si="6"/>
        <v>28.210886000000002</v>
      </c>
      <c r="K23" s="290">
        <f t="shared" si="7"/>
        <v>449.26888600000001</v>
      </c>
      <c r="L23" s="298">
        <v>2233</v>
      </c>
      <c r="M23" s="299">
        <f t="shared" si="8"/>
        <v>1567</v>
      </c>
    </row>
    <row r="24" spans="1:13" hidden="1" x14ac:dyDescent="0.3">
      <c r="A24" s="294" t="s">
        <v>39</v>
      </c>
      <c r="B24" s="295"/>
      <c r="C24" s="296">
        <f t="shared" si="0"/>
        <v>437.71220899999997</v>
      </c>
      <c r="D24" s="296">
        <f t="shared" si="1"/>
        <v>2861.8339999999998</v>
      </c>
      <c r="E24" s="296">
        <f t="shared" si="2"/>
        <v>3291.1089999999999</v>
      </c>
      <c r="F24" s="296">
        <f t="shared" si="3"/>
        <v>3784.7750000000001</v>
      </c>
      <c r="G24" s="296">
        <f t="shared" si="4"/>
        <v>3785</v>
      </c>
      <c r="H24" s="297">
        <f t="shared" si="5"/>
        <v>3785</v>
      </c>
      <c r="I24" s="290">
        <v>410.22699999999998</v>
      </c>
      <c r="J24" s="291">
        <f t="shared" si="6"/>
        <v>27.485209000000001</v>
      </c>
      <c r="K24" s="290">
        <f t="shared" si="7"/>
        <v>437.71220899999997</v>
      </c>
      <c r="L24" s="298">
        <v>2224</v>
      </c>
      <c r="M24" s="299">
        <f t="shared" si="8"/>
        <v>1561</v>
      </c>
    </row>
    <row r="25" spans="1:13" hidden="1" x14ac:dyDescent="0.3">
      <c r="A25" s="300" t="s">
        <v>69</v>
      </c>
      <c r="B25" s="295"/>
      <c r="C25" s="296">
        <f t="shared" si="0"/>
        <v>190.302651</v>
      </c>
      <c r="D25" s="296">
        <f t="shared" si="1"/>
        <v>2614.424</v>
      </c>
      <c r="E25" s="296">
        <f t="shared" si="2"/>
        <v>3006.5880000000002</v>
      </c>
      <c r="F25" s="296">
        <f t="shared" si="3"/>
        <v>3457.576</v>
      </c>
      <c r="G25" s="296">
        <f t="shared" si="4"/>
        <v>3458</v>
      </c>
      <c r="H25" s="297">
        <f t="shared" si="5"/>
        <v>3458</v>
      </c>
      <c r="I25" s="290">
        <v>178.35300000000001</v>
      </c>
      <c r="J25" s="291">
        <f t="shared" si="6"/>
        <v>11.949651000000001</v>
      </c>
      <c r="K25" s="290">
        <f t="shared" si="7"/>
        <v>190.302651</v>
      </c>
      <c r="L25" s="298">
        <v>2036</v>
      </c>
      <c r="M25" s="299">
        <f t="shared" si="8"/>
        <v>1422</v>
      </c>
    </row>
    <row r="26" spans="1:13" hidden="1" x14ac:dyDescent="0.3">
      <c r="A26" s="300" t="s">
        <v>70</v>
      </c>
      <c r="B26" s="295"/>
      <c r="C26" s="296">
        <f t="shared" si="0"/>
        <v>437.71220899999997</v>
      </c>
      <c r="D26" s="296">
        <f t="shared" si="1"/>
        <v>2861.8339999999998</v>
      </c>
      <c r="E26" s="296">
        <f t="shared" si="2"/>
        <v>3291.1089999999999</v>
      </c>
      <c r="F26" s="296">
        <f>ROUND(E26+(E26*$F$8),3)</f>
        <v>3784.7750000000001</v>
      </c>
      <c r="G26" s="296">
        <f t="shared" si="4"/>
        <v>3785</v>
      </c>
      <c r="H26" s="297">
        <f t="shared" si="5"/>
        <v>3785</v>
      </c>
      <c r="I26" s="290">
        <v>410.22699999999998</v>
      </c>
      <c r="J26" s="291">
        <f t="shared" si="6"/>
        <v>27.485209000000001</v>
      </c>
      <c r="K26" s="290">
        <f t="shared" si="7"/>
        <v>437.71220899999997</v>
      </c>
      <c r="L26" s="298">
        <v>2224</v>
      </c>
      <c r="M26" s="299">
        <f t="shared" si="8"/>
        <v>1561</v>
      </c>
    </row>
    <row r="27" spans="1:13" x14ac:dyDescent="0.3">
      <c r="A27" s="294"/>
      <c r="B27" s="295"/>
      <c r="C27" s="301"/>
      <c r="D27" s="302"/>
      <c r="E27" s="303"/>
      <c r="F27" s="302"/>
      <c r="G27" s="302"/>
      <c r="H27" s="304"/>
      <c r="I27" s="290"/>
      <c r="J27" s="291"/>
      <c r="K27" s="290"/>
      <c r="L27" s="305"/>
      <c r="M27" s="306"/>
    </row>
    <row r="28" spans="1:13" x14ac:dyDescent="0.3">
      <c r="A28" s="307"/>
      <c r="B28" s="308"/>
      <c r="C28" s="309"/>
      <c r="D28" s="310"/>
      <c r="E28" s="311"/>
      <c r="F28" s="312"/>
      <c r="G28" s="312"/>
      <c r="H28" s="313"/>
      <c r="I28" s="290"/>
      <c r="J28" s="291"/>
      <c r="K28" s="290"/>
      <c r="L28" s="314"/>
      <c r="M28" s="315"/>
    </row>
    <row r="29" spans="1:13" hidden="1" x14ac:dyDescent="0.3">
      <c r="A29" s="294" t="s">
        <v>40</v>
      </c>
      <c r="B29" s="316">
        <f>B10</f>
        <v>2424.1214180000002</v>
      </c>
      <c r="C29" s="296">
        <f t="shared" ref="C29:C37" si="9">K29</f>
        <v>108.830799</v>
      </c>
      <c r="D29" s="296">
        <f t="shared" ref="D29:D37" si="10">ROUND(SUM($B$10,C29),3)</f>
        <v>2532.9520000000002</v>
      </c>
      <c r="E29" s="296">
        <f t="shared" ref="E29:E37" si="11">ROUND(D29+(D29*$E$8),3)</f>
        <v>2912.895</v>
      </c>
      <c r="F29" s="296">
        <f t="shared" ref="F29:F37" si="12">ROUND(E29+(E29*$F$8),3)</f>
        <v>3349.8290000000002</v>
      </c>
      <c r="G29" s="296">
        <f t="shared" ref="G29:G37" si="13">ROUND(F29,0)</f>
        <v>3350</v>
      </c>
      <c r="H29" s="297">
        <f t="shared" ref="H29:H37" si="14">IF(G29-L29=$H$10-$L$10,G29,IF(G29-L29&lt;$G$10-$L$10,G29+0,IF(G29-L29&gt;$G$10-$L$10,G29-0,FALSE)))</f>
        <v>3350</v>
      </c>
      <c r="I29" s="290">
        <v>101.997</v>
      </c>
      <c r="J29" s="291">
        <f t="shared" ref="J29:J37" si="15">I29*6.7%</f>
        <v>6.833799</v>
      </c>
      <c r="K29" s="290">
        <f t="shared" ref="K29:K37" si="16">I29+J29</f>
        <v>108.830799</v>
      </c>
      <c r="L29" s="298">
        <v>1974</v>
      </c>
      <c r="M29" s="299">
        <f t="shared" si="8"/>
        <v>1376</v>
      </c>
    </row>
    <row r="30" spans="1:13" hidden="1" x14ac:dyDescent="0.3">
      <c r="A30" s="294" t="s">
        <v>96</v>
      </c>
      <c r="B30" s="295"/>
      <c r="C30" s="296">
        <f t="shared" si="9"/>
        <v>139.55933199999998</v>
      </c>
      <c r="D30" s="296">
        <f t="shared" si="10"/>
        <v>2563.681</v>
      </c>
      <c r="E30" s="296">
        <f t="shared" si="11"/>
        <v>2948.2330000000002</v>
      </c>
      <c r="F30" s="296">
        <f t="shared" si="12"/>
        <v>3390.4679999999998</v>
      </c>
      <c r="G30" s="296">
        <f t="shared" si="13"/>
        <v>3390</v>
      </c>
      <c r="H30" s="297">
        <f t="shared" si="14"/>
        <v>3390</v>
      </c>
      <c r="I30" s="290">
        <v>130.79599999999999</v>
      </c>
      <c r="J30" s="291">
        <f t="shared" si="15"/>
        <v>8.7633320000000001</v>
      </c>
      <c r="K30" s="290">
        <f t="shared" si="16"/>
        <v>139.55933199999998</v>
      </c>
      <c r="L30" s="298">
        <v>1997</v>
      </c>
      <c r="M30" s="299">
        <f t="shared" si="8"/>
        <v>1393</v>
      </c>
    </row>
    <row r="31" spans="1:13" s="280" customFormat="1" x14ac:dyDescent="0.3">
      <c r="A31" s="294" t="s">
        <v>41</v>
      </c>
      <c r="B31" s="295"/>
      <c r="C31" s="296">
        <f t="shared" si="9"/>
        <v>126.541932</v>
      </c>
      <c r="D31" s="296">
        <f t="shared" si="10"/>
        <v>2550.663</v>
      </c>
      <c r="E31" s="296">
        <f t="shared" si="11"/>
        <v>2933.2620000000002</v>
      </c>
      <c r="F31" s="296">
        <f t="shared" si="12"/>
        <v>3373.2510000000002</v>
      </c>
      <c r="G31" s="296">
        <f t="shared" si="13"/>
        <v>3373</v>
      </c>
      <c r="H31" s="297">
        <f t="shared" si="14"/>
        <v>3373</v>
      </c>
      <c r="I31" s="290">
        <v>118.596</v>
      </c>
      <c r="J31" s="291">
        <f t="shared" si="15"/>
        <v>7.9459320000000009</v>
      </c>
      <c r="K31" s="290">
        <f t="shared" si="16"/>
        <v>126.541932</v>
      </c>
      <c r="L31" s="298">
        <v>1987</v>
      </c>
      <c r="M31" s="299">
        <f t="shared" si="8"/>
        <v>1386</v>
      </c>
    </row>
    <row r="32" spans="1:13" s="280" customFormat="1" x14ac:dyDescent="0.3">
      <c r="A32" s="294" t="s">
        <v>42</v>
      </c>
      <c r="B32" s="295"/>
      <c r="C32" s="296">
        <f t="shared" si="9"/>
        <v>143.480557</v>
      </c>
      <c r="D32" s="296">
        <f t="shared" si="10"/>
        <v>2567.6019999999999</v>
      </c>
      <c r="E32" s="296">
        <f t="shared" si="11"/>
        <v>2952.7420000000002</v>
      </c>
      <c r="F32" s="296">
        <f t="shared" si="12"/>
        <v>3395.6529999999998</v>
      </c>
      <c r="G32" s="296">
        <f t="shared" si="13"/>
        <v>3396</v>
      </c>
      <c r="H32" s="297">
        <f t="shared" si="14"/>
        <v>3396</v>
      </c>
      <c r="I32" s="290">
        <v>134.471</v>
      </c>
      <c r="J32" s="291">
        <f t="shared" si="15"/>
        <v>9.0095570000000009</v>
      </c>
      <c r="K32" s="290">
        <f t="shared" si="16"/>
        <v>143.480557</v>
      </c>
      <c r="L32" s="298">
        <v>2000</v>
      </c>
      <c r="M32" s="299">
        <f t="shared" si="8"/>
        <v>1396</v>
      </c>
    </row>
    <row r="33" spans="1:13" s="280" customFormat="1" x14ac:dyDescent="0.3">
      <c r="A33" s="294" t="s">
        <v>43</v>
      </c>
      <c r="B33" s="295"/>
      <c r="C33" s="296">
        <f t="shared" si="9"/>
        <v>185.17891699999998</v>
      </c>
      <c r="D33" s="296">
        <f t="shared" si="10"/>
        <v>2609.3000000000002</v>
      </c>
      <c r="E33" s="296">
        <f t="shared" si="11"/>
        <v>3000.6950000000002</v>
      </c>
      <c r="F33" s="296">
        <f t="shared" si="12"/>
        <v>3450.799</v>
      </c>
      <c r="G33" s="296">
        <f t="shared" si="13"/>
        <v>3451</v>
      </c>
      <c r="H33" s="297">
        <f t="shared" si="14"/>
        <v>3451</v>
      </c>
      <c r="I33" s="290">
        <v>173.55099999999999</v>
      </c>
      <c r="J33" s="291">
        <f t="shared" si="15"/>
        <v>11.627917</v>
      </c>
      <c r="K33" s="290">
        <f t="shared" si="16"/>
        <v>185.17891699999998</v>
      </c>
      <c r="L33" s="298">
        <v>2032</v>
      </c>
      <c r="M33" s="299">
        <f t="shared" si="8"/>
        <v>1419</v>
      </c>
    </row>
    <row r="34" spans="1:13" s="280" customFormat="1" x14ac:dyDescent="0.3">
      <c r="A34" s="294" t="s">
        <v>44</v>
      </c>
      <c r="B34" s="295"/>
      <c r="C34" s="296">
        <f t="shared" si="9"/>
        <v>173.69266200000001</v>
      </c>
      <c r="D34" s="296">
        <f t="shared" si="10"/>
        <v>2597.8139999999999</v>
      </c>
      <c r="E34" s="296">
        <f t="shared" si="11"/>
        <v>2987.4859999999999</v>
      </c>
      <c r="F34" s="296">
        <f t="shared" si="12"/>
        <v>3435.6089999999999</v>
      </c>
      <c r="G34" s="296">
        <f t="shared" si="13"/>
        <v>3436</v>
      </c>
      <c r="H34" s="297">
        <f t="shared" si="14"/>
        <v>3436</v>
      </c>
      <c r="I34" s="290">
        <v>162.786</v>
      </c>
      <c r="J34" s="291">
        <f t="shared" si="15"/>
        <v>10.906662000000001</v>
      </c>
      <c r="K34" s="290">
        <f t="shared" si="16"/>
        <v>173.69266200000001</v>
      </c>
      <c r="L34" s="298">
        <v>2023</v>
      </c>
      <c r="M34" s="299">
        <f t="shared" si="8"/>
        <v>1413</v>
      </c>
    </row>
    <row r="35" spans="1:13" hidden="1" x14ac:dyDescent="0.3">
      <c r="A35" s="2" t="s">
        <v>45</v>
      </c>
      <c r="B35" s="3"/>
      <c r="C35" s="154">
        <f t="shared" si="9"/>
        <v>205.05712700000001</v>
      </c>
      <c r="D35" s="154">
        <f t="shared" si="10"/>
        <v>2629.1790000000001</v>
      </c>
      <c r="E35" s="154">
        <f t="shared" si="11"/>
        <v>3023.556</v>
      </c>
      <c r="F35" s="154">
        <f t="shared" si="12"/>
        <v>3477.0889999999999</v>
      </c>
      <c r="G35" s="154">
        <f t="shared" si="13"/>
        <v>3477</v>
      </c>
      <c r="H35" s="210">
        <f t="shared" si="14"/>
        <v>3477</v>
      </c>
      <c r="I35" s="208">
        <v>192.18100000000001</v>
      </c>
      <c r="J35" s="70">
        <f t="shared" si="15"/>
        <v>12.876127000000002</v>
      </c>
      <c r="K35" s="208">
        <f t="shared" si="16"/>
        <v>205.05712700000001</v>
      </c>
      <c r="L35" s="183">
        <v>2047</v>
      </c>
      <c r="M35" s="174">
        <f t="shared" si="8"/>
        <v>1430</v>
      </c>
    </row>
    <row r="36" spans="1:13" hidden="1" x14ac:dyDescent="0.3">
      <c r="A36" s="2" t="s">
        <v>46</v>
      </c>
      <c r="B36" s="3"/>
      <c r="C36" s="154">
        <f t="shared" si="9"/>
        <v>223.542902</v>
      </c>
      <c r="D36" s="154">
        <f t="shared" si="10"/>
        <v>2647.6640000000002</v>
      </c>
      <c r="E36" s="154">
        <f t="shared" si="11"/>
        <v>3044.8139999999999</v>
      </c>
      <c r="F36" s="154">
        <f t="shared" si="12"/>
        <v>3501.5360000000001</v>
      </c>
      <c r="G36" s="154">
        <f t="shared" si="13"/>
        <v>3502</v>
      </c>
      <c r="H36" s="210">
        <f t="shared" si="14"/>
        <v>3502</v>
      </c>
      <c r="I36" s="208">
        <v>209.506</v>
      </c>
      <c r="J36" s="70">
        <f t="shared" si="15"/>
        <v>14.036902000000001</v>
      </c>
      <c r="K36" s="208">
        <f t="shared" si="16"/>
        <v>223.542902</v>
      </c>
      <c r="L36" s="183">
        <v>2061</v>
      </c>
      <c r="M36" s="174">
        <f t="shared" si="8"/>
        <v>1441</v>
      </c>
    </row>
    <row r="37" spans="1:13" hidden="1" x14ac:dyDescent="0.3">
      <c r="A37" s="2" t="s">
        <v>47</v>
      </c>
      <c r="B37" s="3"/>
      <c r="C37" s="154">
        <f t="shared" si="9"/>
        <v>241.42582199999998</v>
      </c>
      <c r="D37" s="154">
        <f t="shared" si="10"/>
        <v>2665.547</v>
      </c>
      <c r="E37" s="154">
        <f t="shared" si="11"/>
        <v>3065.3789999999999</v>
      </c>
      <c r="F37" s="154">
        <f t="shared" si="12"/>
        <v>3525.1860000000001</v>
      </c>
      <c r="G37" s="154">
        <f t="shared" si="13"/>
        <v>3525</v>
      </c>
      <c r="H37" s="210">
        <f t="shared" si="14"/>
        <v>3525</v>
      </c>
      <c r="I37" s="208">
        <v>226.26599999999999</v>
      </c>
      <c r="J37" s="70">
        <f t="shared" si="15"/>
        <v>15.159822</v>
      </c>
      <c r="K37" s="208">
        <f t="shared" si="16"/>
        <v>241.42582199999998</v>
      </c>
      <c r="L37" s="183">
        <v>2075</v>
      </c>
      <c r="M37" s="174">
        <f t="shared" si="8"/>
        <v>1450</v>
      </c>
    </row>
    <row r="38" spans="1:13" hidden="1" x14ac:dyDescent="0.3">
      <c r="A38" s="6"/>
      <c r="B38" s="42"/>
      <c r="C38" s="19"/>
      <c r="D38" s="54"/>
      <c r="E38" s="52"/>
      <c r="F38" s="52"/>
      <c r="G38" s="52"/>
      <c r="H38" s="213"/>
      <c r="I38" s="208"/>
      <c r="K38" s="208"/>
      <c r="L38" s="186"/>
      <c r="M38" s="177"/>
    </row>
    <row r="39" spans="1:13" hidden="1" x14ac:dyDescent="0.3">
      <c r="A39" s="2"/>
      <c r="B39" s="3"/>
      <c r="D39" s="131"/>
      <c r="E39" s="48"/>
      <c r="F39" s="48"/>
      <c r="G39" s="48"/>
      <c r="H39" s="211"/>
      <c r="I39" s="208"/>
      <c r="K39" s="208"/>
      <c r="L39" s="184"/>
      <c r="M39" s="175"/>
    </row>
    <row r="40" spans="1:13" hidden="1" x14ac:dyDescent="0.3">
      <c r="A40" s="2" t="s">
        <v>48</v>
      </c>
      <c r="B40" s="3"/>
      <c r="C40" s="154">
        <f t="shared" ref="C40:C60" si="17">K40</f>
        <v>163.63298600000002</v>
      </c>
      <c r="D40" s="154">
        <f t="shared" ref="D40:D60" si="18">ROUND(SUM($B$10,C40),3)</f>
        <v>2587.7539999999999</v>
      </c>
      <c r="E40" s="154">
        <f t="shared" ref="E40:E60" si="19">ROUND(D40+(D40*$E$8),3)</f>
        <v>2975.9169999999999</v>
      </c>
      <c r="F40" s="154">
        <f t="shared" ref="F40:F60" si="20">ROUND(E40+(E40*$F$8),3)</f>
        <v>3422.3049999999998</v>
      </c>
      <c r="G40" s="154">
        <f t="shared" ref="G40:G60" si="21">ROUND(F40,0)</f>
        <v>3422</v>
      </c>
      <c r="H40" s="210">
        <f t="shared" ref="H40:H60" si="22">IF(G40-L40=$H$10-$L$10,G40,IF(G40-L40&lt;$G$10-$L$10,G40+0,IF(G40-L40&gt;$G$10-$L$10,G40-0,FALSE)))</f>
        <v>3422</v>
      </c>
      <c r="I40" s="208">
        <v>153.358</v>
      </c>
      <c r="J40" s="70">
        <f t="shared" ref="J40:J60" si="23">I40*6.7%</f>
        <v>10.274986</v>
      </c>
      <c r="K40" s="208">
        <f t="shared" ref="K40:K60" si="24">I40+J40</f>
        <v>163.63298600000002</v>
      </c>
      <c r="L40" s="183">
        <v>2016</v>
      </c>
      <c r="M40" s="174">
        <f t="shared" si="8"/>
        <v>1406</v>
      </c>
    </row>
    <row r="41" spans="1:13" hidden="1" x14ac:dyDescent="0.3">
      <c r="A41" s="2" t="s">
        <v>49</v>
      </c>
      <c r="B41" s="3"/>
      <c r="C41" s="154">
        <f t="shared" si="17"/>
        <v>178.57632100000001</v>
      </c>
      <c r="D41" s="154">
        <f t="shared" si="18"/>
        <v>2602.6979999999999</v>
      </c>
      <c r="E41" s="154">
        <f t="shared" si="19"/>
        <v>2993.1030000000001</v>
      </c>
      <c r="F41" s="154">
        <f t="shared" si="20"/>
        <v>3442.0680000000002</v>
      </c>
      <c r="G41" s="154">
        <f t="shared" si="21"/>
        <v>3442</v>
      </c>
      <c r="H41" s="210">
        <f t="shared" si="22"/>
        <v>3442</v>
      </c>
      <c r="I41" s="208">
        <v>167.363</v>
      </c>
      <c r="J41" s="70">
        <f t="shared" si="23"/>
        <v>11.213321000000001</v>
      </c>
      <c r="K41" s="208">
        <f t="shared" si="24"/>
        <v>178.57632100000001</v>
      </c>
      <c r="L41" s="183">
        <v>2027</v>
      </c>
      <c r="M41" s="174">
        <f t="shared" si="8"/>
        <v>1415</v>
      </c>
    </row>
    <row r="42" spans="1:13" hidden="1" x14ac:dyDescent="0.3">
      <c r="A42" s="2" t="s">
        <v>50</v>
      </c>
      <c r="B42" s="3"/>
      <c r="C42" s="154">
        <f t="shared" si="17"/>
        <v>219.088177</v>
      </c>
      <c r="D42" s="154">
        <f t="shared" si="18"/>
        <v>2643.21</v>
      </c>
      <c r="E42" s="154">
        <f t="shared" si="19"/>
        <v>3039.692</v>
      </c>
      <c r="F42" s="154">
        <f t="shared" si="20"/>
        <v>3495.6460000000002</v>
      </c>
      <c r="G42" s="154">
        <f t="shared" si="21"/>
        <v>3496</v>
      </c>
      <c r="H42" s="210">
        <f t="shared" si="22"/>
        <v>3496</v>
      </c>
      <c r="I42" s="208">
        <v>205.33099999999999</v>
      </c>
      <c r="J42" s="70">
        <f t="shared" si="23"/>
        <v>13.757177</v>
      </c>
      <c r="K42" s="208">
        <f t="shared" si="24"/>
        <v>219.088177</v>
      </c>
      <c r="L42" s="183">
        <v>2058</v>
      </c>
      <c r="M42" s="174">
        <f t="shared" si="8"/>
        <v>1438</v>
      </c>
    </row>
    <row r="43" spans="1:13" hidden="1" x14ac:dyDescent="0.3">
      <c r="A43" s="2" t="s">
        <v>51</v>
      </c>
      <c r="B43" s="3"/>
      <c r="C43" s="154">
        <f t="shared" si="17"/>
        <v>266.89191099999999</v>
      </c>
      <c r="D43" s="154">
        <f t="shared" si="18"/>
        <v>2691.0129999999999</v>
      </c>
      <c r="E43" s="154">
        <f t="shared" si="19"/>
        <v>3094.665</v>
      </c>
      <c r="F43" s="154">
        <f t="shared" si="20"/>
        <v>3558.8649999999998</v>
      </c>
      <c r="G43" s="154">
        <f t="shared" si="21"/>
        <v>3559</v>
      </c>
      <c r="H43" s="210">
        <f t="shared" si="22"/>
        <v>3559</v>
      </c>
      <c r="I43" s="208">
        <v>250.13300000000001</v>
      </c>
      <c r="J43" s="70">
        <f t="shared" si="23"/>
        <v>16.758911000000001</v>
      </c>
      <c r="K43" s="208">
        <f t="shared" si="24"/>
        <v>266.89191099999999</v>
      </c>
      <c r="L43" s="183">
        <v>2094</v>
      </c>
      <c r="M43" s="178">
        <f t="shared" si="8"/>
        <v>1465</v>
      </c>
    </row>
    <row r="44" spans="1:13" hidden="1" x14ac:dyDescent="0.3">
      <c r="A44" s="7" t="s">
        <v>52</v>
      </c>
      <c r="B44" s="16" t="s">
        <v>53</v>
      </c>
      <c r="C44" s="229">
        <f t="shared" si="17"/>
        <v>302.57452499999999</v>
      </c>
      <c r="D44" s="155">
        <f t="shared" si="18"/>
        <v>2726.6959999999999</v>
      </c>
      <c r="E44" s="155">
        <f t="shared" si="19"/>
        <v>3135.7</v>
      </c>
      <c r="F44" s="155">
        <f t="shared" si="20"/>
        <v>3606.0549999999998</v>
      </c>
      <c r="G44" s="155">
        <f t="shared" si="21"/>
        <v>3606</v>
      </c>
      <c r="H44" s="214">
        <f t="shared" si="22"/>
        <v>3606</v>
      </c>
      <c r="I44" s="208">
        <v>283.57499999999999</v>
      </c>
      <c r="J44" s="70">
        <f t="shared" si="23"/>
        <v>18.999525000000002</v>
      </c>
      <c r="K44" s="208">
        <f t="shared" si="24"/>
        <v>302.57452499999999</v>
      </c>
      <c r="L44" s="182">
        <v>2121</v>
      </c>
      <c r="M44" s="179">
        <f t="shared" si="8"/>
        <v>1485</v>
      </c>
    </row>
    <row r="45" spans="1:13" hidden="1" x14ac:dyDescent="0.3">
      <c r="A45" s="2" t="s">
        <v>54</v>
      </c>
      <c r="B45" s="3"/>
      <c r="C45" s="154">
        <f t="shared" si="17"/>
        <v>345.20117499999998</v>
      </c>
      <c r="D45" s="154">
        <f t="shared" si="18"/>
        <v>2769.3229999999999</v>
      </c>
      <c r="E45" s="154">
        <f t="shared" si="19"/>
        <v>3184.721</v>
      </c>
      <c r="F45" s="154">
        <f t="shared" si="20"/>
        <v>3662.4290000000001</v>
      </c>
      <c r="G45" s="154">
        <f t="shared" si="21"/>
        <v>3662</v>
      </c>
      <c r="H45" s="210">
        <f t="shared" si="22"/>
        <v>3662</v>
      </c>
      <c r="I45" s="208">
        <v>323.52499999999998</v>
      </c>
      <c r="J45" s="70">
        <f t="shared" si="23"/>
        <v>21.676175000000001</v>
      </c>
      <c r="K45" s="208">
        <f t="shared" si="24"/>
        <v>345.20117499999998</v>
      </c>
      <c r="L45" s="183">
        <v>2154</v>
      </c>
      <c r="M45" s="174">
        <f t="shared" si="8"/>
        <v>1508</v>
      </c>
    </row>
    <row r="46" spans="1:13" hidden="1" x14ac:dyDescent="0.3">
      <c r="A46" s="2" t="s">
        <v>55</v>
      </c>
      <c r="B46" s="3"/>
      <c r="C46" s="154">
        <f t="shared" si="17"/>
        <v>377.45978600000001</v>
      </c>
      <c r="D46" s="154">
        <f t="shared" si="18"/>
        <v>2801.5810000000001</v>
      </c>
      <c r="E46" s="154">
        <f t="shared" si="19"/>
        <v>3221.8180000000002</v>
      </c>
      <c r="F46" s="154">
        <f t="shared" si="20"/>
        <v>3705.0909999999999</v>
      </c>
      <c r="G46" s="154">
        <f t="shared" si="21"/>
        <v>3705</v>
      </c>
      <c r="H46" s="210">
        <f t="shared" si="22"/>
        <v>3705</v>
      </c>
      <c r="I46" s="208">
        <v>353.75799999999998</v>
      </c>
      <c r="J46" s="70">
        <f t="shared" si="23"/>
        <v>23.701785999999998</v>
      </c>
      <c r="K46" s="208">
        <f t="shared" si="24"/>
        <v>377.45978600000001</v>
      </c>
      <c r="L46" s="183">
        <v>2179</v>
      </c>
      <c r="M46" s="174">
        <f t="shared" si="8"/>
        <v>1526</v>
      </c>
    </row>
    <row r="47" spans="1:13" hidden="1" x14ac:dyDescent="0.3">
      <c r="A47" s="2" t="s">
        <v>56</v>
      </c>
      <c r="B47" s="3"/>
      <c r="C47" s="154">
        <f t="shared" si="17"/>
        <v>439.67335500000002</v>
      </c>
      <c r="D47" s="154">
        <f t="shared" si="18"/>
        <v>2863.7950000000001</v>
      </c>
      <c r="E47" s="154">
        <f t="shared" si="19"/>
        <v>3293.364</v>
      </c>
      <c r="F47" s="154">
        <f t="shared" si="20"/>
        <v>3787.3690000000001</v>
      </c>
      <c r="G47" s="154">
        <f t="shared" si="21"/>
        <v>3787</v>
      </c>
      <c r="H47" s="210">
        <f t="shared" si="22"/>
        <v>3787</v>
      </c>
      <c r="I47" s="208">
        <v>412.065</v>
      </c>
      <c r="J47" s="70">
        <f t="shared" si="23"/>
        <v>27.608355000000003</v>
      </c>
      <c r="K47" s="208">
        <f t="shared" si="24"/>
        <v>439.67335500000002</v>
      </c>
      <c r="L47" s="183">
        <v>2226</v>
      </c>
      <c r="M47" s="174">
        <f t="shared" si="8"/>
        <v>1561</v>
      </c>
    </row>
    <row r="48" spans="1:13" hidden="1" x14ac:dyDescent="0.3">
      <c r="A48" s="2" t="s">
        <v>57</v>
      </c>
      <c r="B48" s="3"/>
      <c r="C48" s="154">
        <f t="shared" si="17"/>
        <v>464.36586899999998</v>
      </c>
      <c r="D48" s="154">
        <f t="shared" si="18"/>
        <v>2888.4870000000001</v>
      </c>
      <c r="E48" s="154">
        <f t="shared" si="19"/>
        <v>3321.76</v>
      </c>
      <c r="F48" s="154">
        <f t="shared" si="20"/>
        <v>3820.0239999999999</v>
      </c>
      <c r="G48" s="154">
        <f t="shared" si="21"/>
        <v>3820</v>
      </c>
      <c r="H48" s="210">
        <f t="shared" si="22"/>
        <v>3820</v>
      </c>
      <c r="I48" s="208">
        <v>435.20699999999999</v>
      </c>
      <c r="J48" s="70">
        <f t="shared" si="23"/>
        <v>29.158869000000003</v>
      </c>
      <c r="K48" s="208">
        <f t="shared" si="24"/>
        <v>464.36586899999998</v>
      </c>
      <c r="L48" s="183">
        <v>2245</v>
      </c>
      <c r="M48" s="174">
        <f t="shared" si="8"/>
        <v>1575</v>
      </c>
    </row>
    <row r="49" spans="1:13" hidden="1" x14ac:dyDescent="0.3">
      <c r="A49" s="2" t="s">
        <v>58</v>
      </c>
      <c r="B49" s="3"/>
      <c r="C49" s="154">
        <f t="shared" si="17"/>
        <v>500.57984899999997</v>
      </c>
      <c r="D49" s="154">
        <f t="shared" si="18"/>
        <v>2924.701</v>
      </c>
      <c r="E49" s="154">
        <f t="shared" si="19"/>
        <v>3363.4059999999999</v>
      </c>
      <c r="F49" s="154">
        <f t="shared" si="20"/>
        <v>3867.9169999999999</v>
      </c>
      <c r="G49" s="154">
        <f t="shared" si="21"/>
        <v>3868</v>
      </c>
      <c r="H49" s="210">
        <f t="shared" si="22"/>
        <v>3868</v>
      </c>
      <c r="I49" s="208">
        <v>469.14699999999999</v>
      </c>
      <c r="J49" s="70">
        <f t="shared" si="23"/>
        <v>31.432849000000001</v>
      </c>
      <c r="K49" s="208">
        <f t="shared" si="24"/>
        <v>500.57984899999997</v>
      </c>
      <c r="L49" s="183">
        <v>2272</v>
      </c>
      <c r="M49" s="174">
        <f t="shared" si="8"/>
        <v>1596</v>
      </c>
    </row>
    <row r="50" spans="1:13" hidden="1" x14ac:dyDescent="0.3">
      <c r="A50" s="2" t="s">
        <v>59</v>
      </c>
      <c r="B50" s="3"/>
      <c r="C50" s="154">
        <f t="shared" si="17"/>
        <v>474.33911799999998</v>
      </c>
      <c r="D50" s="154">
        <f t="shared" si="18"/>
        <v>2898.4609999999998</v>
      </c>
      <c r="E50" s="154">
        <f t="shared" si="19"/>
        <v>3333.23</v>
      </c>
      <c r="F50" s="154">
        <f t="shared" si="20"/>
        <v>3833.2150000000001</v>
      </c>
      <c r="G50" s="154">
        <f t="shared" si="21"/>
        <v>3833</v>
      </c>
      <c r="H50" s="210">
        <f t="shared" si="22"/>
        <v>3833</v>
      </c>
      <c r="I50" s="208">
        <v>444.55399999999997</v>
      </c>
      <c r="J50" s="70">
        <f t="shared" si="23"/>
        <v>29.785118000000001</v>
      </c>
      <c r="K50" s="208">
        <f t="shared" si="24"/>
        <v>474.33911799999998</v>
      </c>
      <c r="L50" s="183">
        <v>2252</v>
      </c>
      <c r="M50" s="174">
        <f t="shared" si="8"/>
        <v>1581</v>
      </c>
    </row>
    <row r="51" spans="1:13" hidden="1" x14ac:dyDescent="0.3">
      <c r="A51" s="2" t="s">
        <v>60</v>
      </c>
      <c r="B51" s="3"/>
      <c r="C51" s="154">
        <f t="shared" si="17"/>
        <v>455.04562399999998</v>
      </c>
      <c r="D51" s="154">
        <f t="shared" si="18"/>
        <v>2879.1669999999999</v>
      </c>
      <c r="E51" s="154">
        <f t="shared" si="19"/>
        <v>3311.0419999999999</v>
      </c>
      <c r="F51" s="154">
        <f t="shared" si="20"/>
        <v>3807.6979999999999</v>
      </c>
      <c r="G51" s="154">
        <f t="shared" si="21"/>
        <v>3808</v>
      </c>
      <c r="H51" s="210">
        <f t="shared" si="22"/>
        <v>3808</v>
      </c>
      <c r="I51" s="208">
        <v>426.47199999999998</v>
      </c>
      <c r="J51" s="70">
        <f t="shared" si="23"/>
        <v>28.573623999999999</v>
      </c>
      <c r="K51" s="208">
        <f t="shared" si="24"/>
        <v>455.04562399999998</v>
      </c>
      <c r="L51" s="183">
        <v>2238</v>
      </c>
      <c r="M51" s="174">
        <f t="shared" si="8"/>
        <v>1570</v>
      </c>
    </row>
    <row r="52" spans="1:13" hidden="1" x14ac:dyDescent="0.3">
      <c r="A52" s="2" t="s">
        <v>61</v>
      </c>
      <c r="B52" s="3"/>
      <c r="C52" s="154">
        <f t="shared" si="17"/>
        <v>534.45496500000002</v>
      </c>
      <c r="D52" s="154">
        <f t="shared" si="18"/>
        <v>2958.576</v>
      </c>
      <c r="E52" s="154">
        <f t="shared" si="19"/>
        <v>3402.3620000000001</v>
      </c>
      <c r="F52" s="154">
        <f t="shared" si="20"/>
        <v>3912.7159999999999</v>
      </c>
      <c r="G52" s="154">
        <f t="shared" si="21"/>
        <v>3913</v>
      </c>
      <c r="H52" s="210">
        <f t="shared" si="22"/>
        <v>3913</v>
      </c>
      <c r="I52" s="208">
        <v>500.89499999999998</v>
      </c>
      <c r="J52" s="70">
        <f t="shared" si="23"/>
        <v>33.559964999999998</v>
      </c>
      <c r="K52" s="208">
        <f t="shared" si="24"/>
        <v>534.45496500000002</v>
      </c>
      <c r="L52" s="183">
        <v>2298</v>
      </c>
      <c r="M52" s="174">
        <f t="shared" si="8"/>
        <v>1615</v>
      </c>
    </row>
    <row r="53" spans="1:13" hidden="1" x14ac:dyDescent="0.3">
      <c r="A53" s="2" t="s">
        <v>71</v>
      </c>
      <c r="B53" s="3"/>
      <c r="C53" s="154">
        <f t="shared" si="17"/>
        <v>219.088177</v>
      </c>
      <c r="D53" s="154">
        <f t="shared" si="18"/>
        <v>2643.21</v>
      </c>
      <c r="E53" s="154">
        <f t="shared" si="19"/>
        <v>3039.692</v>
      </c>
      <c r="F53" s="154">
        <f t="shared" si="20"/>
        <v>3495.6460000000002</v>
      </c>
      <c r="G53" s="154">
        <f t="shared" si="21"/>
        <v>3496</v>
      </c>
      <c r="H53" s="210">
        <f t="shared" si="22"/>
        <v>3496</v>
      </c>
      <c r="I53" s="208">
        <v>205.33099999999999</v>
      </c>
      <c r="J53" s="70">
        <f t="shared" si="23"/>
        <v>13.757177</v>
      </c>
      <c r="K53" s="208">
        <f t="shared" si="24"/>
        <v>219.088177</v>
      </c>
      <c r="L53" s="183">
        <v>2058</v>
      </c>
      <c r="M53" s="174">
        <f t="shared" si="8"/>
        <v>1438</v>
      </c>
    </row>
    <row r="54" spans="1:13" hidden="1" x14ac:dyDescent="0.3">
      <c r="A54" s="5" t="s">
        <v>72</v>
      </c>
      <c r="B54" s="3"/>
      <c r="C54" s="154">
        <f t="shared" si="17"/>
        <v>266.89191099999999</v>
      </c>
      <c r="D54" s="154">
        <f t="shared" si="18"/>
        <v>2691.0129999999999</v>
      </c>
      <c r="E54" s="154">
        <f t="shared" si="19"/>
        <v>3094.665</v>
      </c>
      <c r="F54" s="154">
        <f t="shared" si="20"/>
        <v>3558.8649999999998</v>
      </c>
      <c r="G54" s="154">
        <f t="shared" si="21"/>
        <v>3559</v>
      </c>
      <c r="H54" s="210">
        <f t="shared" si="22"/>
        <v>3559</v>
      </c>
      <c r="I54" s="208">
        <v>250.13300000000001</v>
      </c>
      <c r="J54" s="70">
        <f t="shared" si="23"/>
        <v>16.758911000000001</v>
      </c>
      <c r="K54" s="208">
        <f t="shared" si="24"/>
        <v>266.89191099999999</v>
      </c>
      <c r="L54" s="183">
        <v>2094</v>
      </c>
      <c r="M54" s="178">
        <f t="shared" si="8"/>
        <v>1465</v>
      </c>
    </row>
    <row r="55" spans="1:13" hidden="1" x14ac:dyDescent="0.3">
      <c r="A55" s="5" t="s">
        <v>73</v>
      </c>
      <c r="B55" s="3"/>
      <c r="C55" s="154">
        <f t="shared" si="17"/>
        <v>345.20117499999998</v>
      </c>
      <c r="D55" s="154">
        <f t="shared" si="18"/>
        <v>2769.3229999999999</v>
      </c>
      <c r="E55" s="154">
        <f t="shared" si="19"/>
        <v>3184.721</v>
      </c>
      <c r="F55" s="154">
        <f t="shared" si="20"/>
        <v>3662.4290000000001</v>
      </c>
      <c r="G55" s="154">
        <f t="shared" si="21"/>
        <v>3662</v>
      </c>
      <c r="H55" s="210">
        <f t="shared" si="22"/>
        <v>3662</v>
      </c>
      <c r="I55" s="208">
        <v>323.52499999999998</v>
      </c>
      <c r="J55" s="70">
        <f t="shared" si="23"/>
        <v>21.676175000000001</v>
      </c>
      <c r="K55" s="208">
        <f t="shared" si="24"/>
        <v>345.20117499999998</v>
      </c>
      <c r="L55" s="183">
        <v>2154</v>
      </c>
      <c r="M55" s="174">
        <f t="shared" si="8"/>
        <v>1508</v>
      </c>
    </row>
    <row r="56" spans="1:13" hidden="1" x14ac:dyDescent="0.3">
      <c r="A56" s="5" t="s">
        <v>74</v>
      </c>
      <c r="B56" s="3"/>
      <c r="C56" s="154">
        <f t="shared" si="17"/>
        <v>377.45978600000001</v>
      </c>
      <c r="D56" s="154">
        <f t="shared" si="18"/>
        <v>2801.5810000000001</v>
      </c>
      <c r="E56" s="154">
        <f t="shared" si="19"/>
        <v>3221.8180000000002</v>
      </c>
      <c r="F56" s="154">
        <f t="shared" si="20"/>
        <v>3705.0909999999999</v>
      </c>
      <c r="G56" s="154">
        <f t="shared" si="21"/>
        <v>3705</v>
      </c>
      <c r="H56" s="210">
        <f t="shared" si="22"/>
        <v>3705</v>
      </c>
      <c r="I56" s="208">
        <v>353.75799999999998</v>
      </c>
      <c r="J56" s="70">
        <f t="shared" si="23"/>
        <v>23.701785999999998</v>
      </c>
      <c r="K56" s="208">
        <f t="shared" si="24"/>
        <v>377.45978600000001</v>
      </c>
      <c r="L56" s="183">
        <v>2179</v>
      </c>
      <c r="M56" s="174">
        <f t="shared" si="8"/>
        <v>1526</v>
      </c>
    </row>
    <row r="57" spans="1:13" hidden="1" x14ac:dyDescent="0.3">
      <c r="A57" s="5" t="s">
        <v>75</v>
      </c>
      <c r="B57" s="3"/>
      <c r="C57" s="154">
        <f t="shared" si="17"/>
        <v>439.67335500000002</v>
      </c>
      <c r="D57" s="154">
        <f t="shared" si="18"/>
        <v>2863.7950000000001</v>
      </c>
      <c r="E57" s="154">
        <f t="shared" si="19"/>
        <v>3293.364</v>
      </c>
      <c r="F57" s="154">
        <f t="shared" si="20"/>
        <v>3787.3690000000001</v>
      </c>
      <c r="G57" s="154">
        <f t="shared" si="21"/>
        <v>3787</v>
      </c>
      <c r="H57" s="210">
        <f t="shared" si="22"/>
        <v>3787</v>
      </c>
      <c r="I57" s="208">
        <v>412.065</v>
      </c>
      <c r="J57" s="70">
        <f t="shared" si="23"/>
        <v>27.608355000000003</v>
      </c>
      <c r="K57" s="208">
        <f t="shared" si="24"/>
        <v>439.67335500000002</v>
      </c>
      <c r="L57" s="183">
        <v>2226</v>
      </c>
      <c r="M57" s="174">
        <f t="shared" si="8"/>
        <v>1561</v>
      </c>
    </row>
    <row r="58" spans="1:13" hidden="1" x14ac:dyDescent="0.3">
      <c r="A58" s="5" t="s">
        <v>76</v>
      </c>
      <c r="B58" s="3"/>
      <c r="C58" s="154">
        <f t="shared" si="17"/>
        <v>464.36586899999998</v>
      </c>
      <c r="D58" s="154">
        <f t="shared" si="18"/>
        <v>2888.4870000000001</v>
      </c>
      <c r="E58" s="154">
        <f t="shared" si="19"/>
        <v>3321.76</v>
      </c>
      <c r="F58" s="154">
        <f t="shared" si="20"/>
        <v>3820.0239999999999</v>
      </c>
      <c r="G58" s="154">
        <f t="shared" si="21"/>
        <v>3820</v>
      </c>
      <c r="H58" s="210">
        <f t="shared" si="22"/>
        <v>3820</v>
      </c>
      <c r="I58" s="208">
        <v>435.20699999999999</v>
      </c>
      <c r="J58" s="70">
        <f t="shared" si="23"/>
        <v>29.158869000000003</v>
      </c>
      <c r="K58" s="208">
        <f t="shared" si="24"/>
        <v>464.36586899999998</v>
      </c>
      <c r="L58" s="183">
        <v>2245</v>
      </c>
      <c r="M58" s="174">
        <f t="shared" si="8"/>
        <v>1575</v>
      </c>
    </row>
    <row r="59" spans="1:13" hidden="1" x14ac:dyDescent="0.3">
      <c r="A59" s="5" t="s">
        <v>77</v>
      </c>
      <c r="B59" s="3"/>
      <c r="C59" s="154">
        <f t="shared" si="17"/>
        <v>500.57984899999997</v>
      </c>
      <c r="D59" s="154">
        <f t="shared" si="18"/>
        <v>2924.701</v>
      </c>
      <c r="E59" s="154">
        <f t="shared" si="19"/>
        <v>3363.4059999999999</v>
      </c>
      <c r="F59" s="154">
        <f t="shared" si="20"/>
        <v>3867.9169999999999</v>
      </c>
      <c r="G59" s="154">
        <f t="shared" si="21"/>
        <v>3868</v>
      </c>
      <c r="H59" s="210">
        <f t="shared" si="22"/>
        <v>3868</v>
      </c>
      <c r="I59" s="208">
        <v>469.14699999999999</v>
      </c>
      <c r="J59" s="70">
        <f t="shared" si="23"/>
        <v>31.432849000000001</v>
      </c>
      <c r="K59" s="208">
        <f t="shared" si="24"/>
        <v>500.57984899999997</v>
      </c>
      <c r="L59" s="183">
        <v>2272</v>
      </c>
      <c r="M59" s="174">
        <f t="shared" si="8"/>
        <v>1596</v>
      </c>
    </row>
    <row r="60" spans="1:13" hidden="1" x14ac:dyDescent="0.3">
      <c r="A60" s="5" t="s">
        <v>78</v>
      </c>
      <c r="B60" s="3"/>
      <c r="C60" s="154">
        <f t="shared" si="17"/>
        <v>534.45496500000002</v>
      </c>
      <c r="D60" s="154">
        <f t="shared" si="18"/>
        <v>2958.576</v>
      </c>
      <c r="E60" s="154">
        <f t="shared" si="19"/>
        <v>3402.3620000000001</v>
      </c>
      <c r="F60" s="154">
        <f t="shared" si="20"/>
        <v>3912.7159999999999</v>
      </c>
      <c r="G60" s="154">
        <f t="shared" si="21"/>
        <v>3913</v>
      </c>
      <c r="H60" s="210">
        <f t="shared" si="22"/>
        <v>3913</v>
      </c>
      <c r="I60" s="208">
        <v>500.89499999999998</v>
      </c>
      <c r="J60" s="70">
        <f t="shared" si="23"/>
        <v>33.559964999999998</v>
      </c>
      <c r="K60" s="208">
        <f t="shared" si="24"/>
        <v>534.45496500000002</v>
      </c>
      <c r="L60" s="183">
        <v>2298</v>
      </c>
      <c r="M60" s="174">
        <f t="shared" si="8"/>
        <v>1615</v>
      </c>
    </row>
    <row r="61" spans="1:13" hidden="1" x14ac:dyDescent="0.3">
      <c r="A61" s="8"/>
      <c r="B61" s="42"/>
      <c r="C61" s="120"/>
      <c r="D61" s="54"/>
      <c r="E61" s="52"/>
      <c r="F61" s="52"/>
      <c r="G61" s="52"/>
      <c r="H61" s="213"/>
      <c r="I61" s="208"/>
      <c r="K61" s="208"/>
      <c r="L61" s="186"/>
      <c r="M61" s="177"/>
    </row>
    <row r="62" spans="1:13" hidden="1" x14ac:dyDescent="0.3">
      <c r="A62" s="5"/>
      <c r="B62" s="3"/>
      <c r="D62" s="47"/>
      <c r="E62" s="48"/>
      <c r="F62" s="48"/>
      <c r="G62" s="48"/>
      <c r="H62" s="211"/>
      <c r="I62" s="208"/>
      <c r="K62" s="208"/>
      <c r="L62" s="184"/>
      <c r="M62" s="175"/>
    </row>
    <row r="63" spans="1:13" hidden="1" x14ac:dyDescent="0.3">
      <c r="A63" s="2" t="s">
        <v>62</v>
      </c>
      <c r="B63" s="152">
        <f>B10</f>
        <v>2424.1214180000002</v>
      </c>
      <c r="C63" s="154">
        <f t="shared" ref="C63:C69" si="25">K63</f>
        <v>252.155574</v>
      </c>
      <c r="D63" s="154">
        <f t="shared" ref="D63:D69" si="26">ROUND(SUM($B$10,C63),3)</f>
        <v>2676.277</v>
      </c>
      <c r="E63" s="154">
        <f t="shared" ref="E63:E69" si="27">ROUND(D63+(D63*$E$8),3)</f>
        <v>3077.7190000000001</v>
      </c>
      <c r="F63" s="154">
        <f t="shared" ref="F63:F69" si="28">ROUND(E63+(E63*$F$8),3)</f>
        <v>3539.377</v>
      </c>
      <c r="G63" s="154">
        <f t="shared" ref="G63:G69" si="29">ROUND(F63,0)</f>
        <v>3539</v>
      </c>
      <c r="H63" s="210">
        <f t="shared" ref="H63:H69" si="30">IF(G63-L63=$H$10-$L$10,G63,IF(G63-L63&lt;$G$10-$L$10,G63+0,IF(G63-L63&gt;$G$10-$L$10,G63-0,FALSE)))</f>
        <v>3539</v>
      </c>
      <c r="I63" s="208">
        <v>236.322</v>
      </c>
      <c r="J63" s="70">
        <f t="shared" ref="J63:J69" si="31">I63*6.7%</f>
        <v>15.833574</v>
      </c>
      <c r="K63" s="208">
        <f t="shared" ref="K63:K69" si="32">I63+J63</f>
        <v>252.155574</v>
      </c>
      <c r="L63" s="183">
        <v>2083</v>
      </c>
      <c r="M63" s="174">
        <f t="shared" si="8"/>
        <v>1456</v>
      </c>
    </row>
    <row r="64" spans="1:13" hidden="1" x14ac:dyDescent="0.3">
      <c r="A64" s="2" t="s">
        <v>63</v>
      </c>
      <c r="B64" s="3"/>
      <c r="C64" s="154">
        <f t="shared" si="25"/>
        <v>308.45369499999998</v>
      </c>
      <c r="D64" s="154">
        <f t="shared" si="26"/>
        <v>2732.5749999999998</v>
      </c>
      <c r="E64" s="154">
        <f t="shared" si="27"/>
        <v>3142.4609999999998</v>
      </c>
      <c r="F64" s="154">
        <f t="shared" si="28"/>
        <v>3613.83</v>
      </c>
      <c r="G64" s="154">
        <f t="shared" si="29"/>
        <v>3614</v>
      </c>
      <c r="H64" s="210">
        <f t="shared" si="30"/>
        <v>3614</v>
      </c>
      <c r="I64" s="208">
        <v>289.08499999999998</v>
      </c>
      <c r="J64" s="70">
        <f t="shared" si="31"/>
        <v>19.368694999999999</v>
      </c>
      <c r="K64" s="208">
        <f t="shared" si="32"/>
        <v>308.45369499999998</v>
      </c>
      <c r="L64" s="183">
        <v>2126</v>
      </c>
      <c r="M64" s="174">
        <f t="shared" si="8"/>
        <v>1488</v>
      </c>
    </row>
    <row r="65" spans="1:13" hidden="1" x14ac:dyDescent="0.3">
      <c r="A65" s="2" t="s">
        <v>64</v>
      </c>
      <c r="B65" s="3"/>
      <c r="C65" s="154">
        <f t="shared" si="25"/>
        <v>350.01547899999997</v>
      </c>
      <c r="D65" s="154">
        <f t="shared" si="26"/>
        <v>2774.1370000000002</v>
      </c>
      <c r="E65" s="154">
        <f t="shared" si="27"/>
        <v>3190.2579999999998</v>
      </c>
      <c r="F65" s="154">
        <f t="shared" si="28"/>
        <v>3668.797</v>
      </c>
      <c r="G65" s="154">
        <f t="shared" si="29"/>
        <v>3669</v>
      </c>
      <c r="H65" s="210">
        <f t="shared" si="30"/>
        <v>3669</v>
      </c>
      <c r="I65" s="208">
        <v>328.03699999999998</v>
      </c>
      <c r="J65" s="70">
        <f t="shared" si="31"/>
        <v>21.978479</v>
      </c>
      <c r="K65" s="208">
        <f t="shared" si="32"/>
        <v>350.01547899999997</v>
      </c>
      <c r="L65" s="183">
        <v>2158</v>
      </c>
      <c r="M65" s="174">
        <f t="shared" si="8"/>
        <v>1511</v>
      </c>
    </row>
    <row r="66" spans="1:13" hidden="1" x14ac:dyDescent="0.3">
      <c r="A66" s="2" t="s">
        <v>65</v>
      </c>
      <c r="B66" s="3"/>
      <c r="C66" s="154">
        <f t="shared" si="25"/>
        <v>344.16938599999997</v>
      </c>
      <c r="D66" s="154">
        <f t="shared" si="26"/>
        <v>2768.2910000000002</v>
      </c>
      <c r="E66" s="154">
        <f t="shared" si="27"/>
        <v>3183.5349999999999</v>
      </c>
      <c r="F66" s="154">
        <f t="shared" si="28"/>
        <v>3661.0650000000001</v>
      </c>
      <c r="G66" s="154">
        <f t="shared" si="29"/>
        <v>3661</v>
      </c>
      <c r="H66" s="210">
        <f t="shared" si="30"/>
        <v>3661</v>
      </c>
      <c r="I66" s="208">
        <v>322.55799999999999</v>
      </c>
      <c r="J66" s="70">
        <f t="shared" si="31"/>
        <v>21.611386</v>
      </c>
      <c r="K66" s="208">
        <f t="shared" si="32"/>
        <v>344.16938599999997</v>
      </c>
      <c r="L66" s="183">
        <v>2153</v>
      </c>
      <c r="M66" s="174">
        <f t="shared" si="8"/>
        <v>1508</v>
      </c>
    </row>
    <row r="67" spans="1:13" hidden="1" x14ac:dyDescent="0.3">
      <c r="A67" s="2" t="s">
        <v>66</v>
      </c>
      <c r="B67" s="3"/>
      <c r="C67" s="154">
        <f t="shared" si="25"/>
        <v>362.138733</v>
      </c>
      <c r="D67" s="154">
        <f t="shared" si="26"/>
        <v>2786.26</v>
      </c>
      <c r="E67" s="154">
        <f t="shared" si="27"/>
        <v>3204.1990000000001</v>
      </c>
      <c r="F67" s="154">
        <f t="shared" si="28"/>
        <v>3684.8290000000002</v>
      </c>
      <c r="G67" s="154">
        <f t="shared" si="29"/>
        <v>3685</v>
      </c>
      <c r="H67" s="210">
        <f t="shared" si="30"/>
        <v>3685</v>
      </c>
      <c r="I67" s="208">
        <v>339.399</v>
      </c>
      <c r="J67" s="70">
        <f t="shared" si="31"/>
        <v>22.739733000000001</v>
      </c>
      <c r="K67" s="208">
        <f t="shared" si="32"/>
        <v>362.138733</v>
      </c>
      <c r="L67" s="183">
        <v>2167</v>
      </c>
      <c r="M67" s="174">
        <f t="shared" si="8"/>
        <v>1518</v>
      </c>
    </row>
    <row r="68" spans="1:13" hidden="1" x14ac:dyDescent="0.3">
      <c r="A68" s="2" t="s">
        <v>67</v>
      </c>
      <c r="B68" s="3"/>
      <c r="C68" s="154">
        <f t="shared" si="25"/>
        <v>361.17523199999999</v>
      </c>
      <c r="D68" s="154">
        <f t="shared" si="26"/>
        <v>2785.297</v>
      </c>
      <c r="E68" s="154">
        <f t="shared" si="27"/>
        <v>3203.0920000000001</v>
      </c>
      <c r="F68" s="154">
        <f t="shared" si="28"/>
        <v>3683.556</v>
      </c>
      <c r="G68" s="154">
        <f t="shared" si="29"/>
        <v>3684</v>
      </c>
      <c r="H68" s="210">
        <f t="shared" si="30"/>
        <v>3684</v>
      </c>
      <c r="I68" s="208">
        <v>338.49599999999998</v>
      </c>
      <c r="J68" s="70">
        <f t="shared" si="31"/>
        <v>22.679231999999999</v>
      </c>
      <c r="K68" s="208">
        <f t="shared" si="32"/>
        <v>361.17523199999999</v>
      </c>
      <c r="L68" s="183">
        <v>2166</v>
      </c>
      <c r="M68" s="174">
        <f t="shared" si="8"/>
        <v>1518</v>
      </c>
    </row>
    <row r="69" spans="1:13" hidden="1" x14ac:dyDescent="0.3">
      <c r="A69" s="2" t="s">
        <v>68</v>
      </c>
      <c r="B69" s="3"/>
      <c r="C69" s="154">
        <f t="shared" si="25"/>
        <v>399.46986200000003</v>
      </c>
      <c r="D69" s="154">
        <f t="shared" si="26"/>
        <v>2823.5909999999999</v>
      </c>
      <c r="E69" s="154">
        <f t="shared" si="27"/>
        <v>3247.13</v>
      </c>
      <c r="F69" s="154">
        <f t="shared" si="28"/>
        <v>3734.2</v>
      </c>
      <c r="G69" s="154">
        <f t="shared" si="29"/>
        <v>3734</v>
      </c>
      <c r="H69" s="210">
        <f t="shared" si="30"/>
        <v>3734</v>
      </c>
      <c r="I69" s="208">
        <v>374.38600000000002</v>
      </c>
      <c r="J69" s="70">
        <f t="shared" si="31"/>
        <v>25.083862000000003</v>
      </c>
      <c r="K69" s="208">
        <f t="shared" si="32"/>
        <v>399.46986200000003</v>
      </c>
      <c r="L69" s="183">
        <v>2195</v>
      </c>
      <c r="M69" s="174">
        <f t="shared" si="8"/>
        <v>1539</v>
      </c>
    </row>
    <row r="70" spans="1:13" ht="13.5" hidden="1" thickBot="1" x14ac:dyDescent="0.35">
      <c r="A70" s="59"/>
      <c r="B70" s="60"/>
      <c r="C70" s="61"/>
      <c r="D70" s="60"/>
      <c r="E70" s="60"/>
      <c r="F70" s="27"/>
      <c r="G70" s="27"/>
      <c r="H70" s="85"/>
      <c r="I70" s="234"/>
      <c r="J70" s="1"/>
      <c r="K70" s="208"/>
      <c r="L70" s="180"/>
      <c r="M70" s="180"/>
    </row>
    <row r="71" spans="1:13" x14ac:dyDescent="0.3">
      <c r="A71" s="3"/>
      <c r="B71" s="3"/>
      <c r="C71" s="3"/>
      <c r="D71" s="3"/>
      <c r="E71" s="3"/>
      <c r="F71" s="28"/>
      <c r="G71" s="28"/>
      <c r="H71" s="44"/>
      <c r="J71" s="136"/>
      <c r="K71" s="208"/>
      <c r="L71" s="136"/>
      <c r="M71" s="136"/>
    </row>
    <row r="72" spans="1:13" x14ac:dyDescent="0.3">
      <c r="A72" s="150" t="s">
        <v>173</v>
      </c>
      <c r="K72" s="208"/>
    </row>
    <row r="73" spans="1:13" x14ac:dyDescent="0.3">
      <c r="K73" s="208"/>
    </row>
    <row r="74" spans="1:13" x14ac:dyDescent="0.3">
      <c r="A74" s="150" t="s">
        <v>174</v>
      </c>
      <c r="K74" s="208"/>
    </row>
    <row r="75" spans="1:13" x14ac:dyDescent="0.3">
      <c r="G75" s="3" t="s">
        <v>191</v>
      </c>
    </row>
    <row r="76" spans="1:13" x14ac:dyDescent="0.3">
      <c r="D76" s="10" t="s">
        <v>176</v>
      </c>
      <c r="E76" s="197">
        <v>1124.569</v>
      </c>
      <c r="F76" s="197"/>
      <c r="G76" s="10" t="s">
        <v>176</v>
      </c>
      <c r="H76" s="197">
        <v>1282.008</v>
      </c>
      <c r="I76" s="216"/>
    </row>
    <row r="77" spans="1:13" x14ac:dyDescent="0.3">
      <c r="D77" s="10" t="s">
        <v>177</v>
      </c>
      <c r="E77" s="197">
        <f>40.653*1.06</f>
        <v>43.092179999999999</v>
      </c>
      <c r="G77" s="10" t="s">
        <v>177</v>
      </c>
      <c r="H77" s="197">
        <f>40.653*1.06</f>
        <v>43.092179999999999</v>
      </c>
      <c r="I77" s="217"/>
      <c r="J77" s="207"/>
    </row>
    <row r="78" spans="1:13" x14ac:dyDescent="0.3">
      <c r="D78" s="10" t="s">
        <v>178</v>
      </c>
      <c r="E78" s="197">
        <f>218.29*1.067</f>
        <v>232.91542999999999</v>
      </c>
      <c r="G78" s="10" t="s">
        <v>178</v>
      </c>
      <c r="H78" s="197">
        <f>218.29*1.067</f>
        <v>232.91542999999999</v>
      </c>
      <c r="I78" s="217"/>
      <c r="J78" s="207"/>
    </row>
    <row r="79" spans="1:13" x14ac:dyDescent="0.3">
      <c r="D79" s="10" t="s">
        <v>179</v>
      </c>
      <c r="E79" s="197">
        <f>278.924*1.067</f>
        <v>297.61190799999997</v>
      </c>
      <c r="G79" s="10" t="s">
        <v>179</v>
      </c>
      <c r="H79" s="197">
        <f>278.924*1.067</f>
        <v>297.61190799999997</v>
      </c>
      <c r="I79" s="217"/>
      <c r="J79" s="207"/>
    </row>
    <row r="80" spans="1:13" x14ac:dyDescent="0.3">
      <c r="D80" s="10" t="s">
        <v>175</v>
      </c>
      <c r="E80" s="197">
        <f>536.315*1.06</f>
        <v>568.49390000000005</v>
      </c>
      <c r="G80" s="10" t="s">
        <v>175</v>
      </c>
      <c r="H80" s="197">
        <f>536.315*1.06</f>
        <v>568.49390000000005</v>
      </c>
      <c r="I80" s="217"/>
      <c r="J80" s="207"/>
    </row>
    <row r="81" spans="5:9" ht="13.5" thickBot="1" x14ac:dyDescent="0.35">
      <c r="E81" s="215">
        <f>SUM(E76:E80)</f>
        <v>2266.6824179999999</v>
      </c>
      <c r="F81" s="3"/>
      <c r="H81" s="282">
        <f>SUM(H76:H80)</f>
        <v>2424.1214180000002</v>
      </c>
      <c r="I81" s="218"/>
    </row>
    <row r="84" spans="5:9" x14ac:dyDescent="0.3">
      <c r="E84" s="235"/>
    </row>
  </sheetData>
  <mergeCells count="1">
    <mergeCell ref="A1:H1"/>
  </mergeCells>
  <printOptions horizontalCentered="1"/>
  <pageMargins left="0.74803149606299213" right="0.74803149606299213" top="0.78740157480314965" bottom="0.78740157480314965" header="0.51181102362204722" footer="0.51181102362204722"/>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topLeftCell="C1" zoomScaleNormal="100" zoomScaleSheetLayoutView="100" workbookViewId="0">
      <selection activeCell="E9" sqref="E9"/>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4" bestFit="1" customWidth="1"/>
    <col min="10" max="10" width="7.33203125" style="70" customWidth="1"/>
    <col min="11" max="11" width="9.75" style="1" customWidth="1"/>
    <col min="12" max="12" width="17.08203125" style="70" customWidth="1"/>
    <col min="13" max="13" width="9.58203125" style="70" bestFit="1" customWidth="1"/>
    <col min="14" max="16384" width="6.58203125" style="1"/>
  </cols>
  <sheetData>
    <row r="1" spans="1:13" x14ac:dyDescent="0.3">
      <c r="A1" s="326" t="s">
        <v>161</v>
      </c>
      <c r="B1" s="327"/>
      <c r="C1" s="327"/>
      <c r="D1" s="327"/>
      <c r="E1" s="327"/>
      <c r="F1" s="327"/>
      <c r="G1" s="327"/>
      <c r="H1" s="328"/>
      <c r="I1" s="1"/>
      <c r="J1" s="1"/>
      <c r="L1" s="1"/>
      <c r="M1" s="1"/>
    </row>
    <row r="2" spans="1:13" x14ac:dyDescent="0.3">
      <c r="A2" s="2"/>
      <c r="B2" s="1"/>
      <c r="C2" s="1"/>
      <c r="H2" s="57"/>
      <c r="I2" s="1"/>
      <c r="J2" s="1"/>
      <c r="L2" s="1"/>
      <c r="M2" s="1"/>
    </row>
    <row r="3" spans="1:13" x14ac:dyDescent="0.3">
      <c r="A3" s="2"/>
      <c r="B3" s="1"/>
      <c r="C3" s="1"/>
      <c r="D3" s="1"/>
      <c r="E3" s="9"/>
      <c r="F3" s="219" t="s">
        <v>196</v>
      </c>
      <c r="G3" s="3"/>
      <c r="H3" s="57"/>
      <c r="I3" s="1"/>
      <c r="J3" s="1"/>
      <c r="L3" s="1"/>
      <c r="M3" s="1"/>
    </row>
    <row r="4" spans="1:13" ht="13.5" thickBot="1" x14ac:dyDescent="0.35">
      <c r="A4" s="2"/>
      <c r="B4" s="1"/>
      <c r="C4" s="1"/>
      <c r="D4" s="1"/>
      <c r="E4" s="1"/>
      <c r="F4" s="1"/>
      <c r="G4" s="116" t="s">
        <v>162</v>
      </c>
      <c r="H4" s="57"/>
      <c r="I4" s="1"/>
      <c r="J4" s="1"/>
      <c r="L4" s="1"/>
      <c r="M4" s="1"/>
    </row>
    <row r="5" spans="1:13" x14ac:dyDescent="0.3">
      <c r="A5" s="12"/>
      <c r="B5" s="120"/>
      <c r="C5" s="120"/>
      <c r="D5" s="120"/>
      <c r="E5" s="120"/>
      <c r="F5" s="120"/>
      <c r="G5" s="120"/>
      <c r="H5" s="127"/>
      <c r="I5" s="1"/>
      <c r="J5" s="1"/>
      <c r="L5" s="170" t="s">
        <v>9</v>
      </c>
      <c r="M5" s="170"/>
    </row>
    <row r="6" spans="1:13" x14ac:dyDescent="0.3">
      <c r="A6" s="2" t="s">
        <v>2</v>
      </c>
      <c r="B6" s="3" t="s">
        <v>3</v>
      </c>
      <c r="C6" s="3" t="s">
        <v>4</v>
      </c>
      <c r="D6" s="3" t="s">
        <v>13</v>
      </c>
      <c r="E6" s="3" t="s">
        <v>165</v>
      </c>
      <c r="F6" s="3" t="s">
        <v>165</v>
      </c>
      <c r="G6" s="20"/>
      <c r="H6" s="64" t="s">
        <v>9</v>
      </c>
      <c r="I6" s="1"/>
      <c r="J6" s="1"/>
      <c r="L6" s="171" t="s">
        <v>163</v>
      </c>
      <c r="M6" s="171"/>
    </row>
    <row r="7" spans="1:13" x14ac:dyDescent="0.3">
      <c r="A7" s="2" t="s">
        <v>10</v>
      </c>
      <c r="B7" s="3" t="s">
        <v>164</v>
      </c>
      <c r="C7" s="3" t="s">
        <v>12</v>
      </c>
      <c r="D7" s="3" t="s">
        <v>17</v>
      </c>
      <c r="E7" s="3" t="s">
        <v>168</v>
      </c>
      <c r="F7" s="3" t="s">
        <v>166</v>
      </c>
      <c r="G7" s="3"/>
      <c r="H7" s="64" t="s">
        <v>163</v>
      </c>
      <c r="I7" s="1"/>
      <c r="J7" s="1"/>
      <c r="L7" s="171" t="s">
        <v>22</v>
      </c>
      <c r="M7" s="171" t="s">
        <v>180</v>
      </c>
    </row>
    <row r="8" spans="1:13" x14ac:dyDescent="0.3">
      <c r="A8" s="2"/>
      <c r="B8" s="3"/>
      <c r="C8" s="3"/>
      <c r="D8" s="3"/>
      <c r="E8" s="148">
        <v>0.15</v>
      </c>
      <c r="F8" s="148">
        <v>0.15</v>
      </c>
      <c r="G8" s="3" t="s">
        <v>19</v>
      </c>
      <c r="H8" s="64" t="s">
        <v>22</v>
      </c>
      <c r="I8" s="1" t="s">
        <v>183</v>
      </c>
      <c r="J8" s="1" t="s">
        <v>184</v>
      </c>
      <c r="K8" s="1" t="s">
        <v>185</v>
      </c>
      <c r="L8" s="181">
        <v>44202</v>
      </c>
      <c r="M8" s="171" t="s">
        <v>181</v>
      </c>
    </row>
    <row r="9" spans="1:13" x14ac:dyDescent="0.3">
      <c r="A9" s="128"/>
      <c r="B9" s="129"/>
      <c r="C9" s="129"/>
      <c r="D9" s="129"/>
      <c r="F9" s="129"/>
      <c r="G9" s="129"/>
      <c r="H9" s="57"/>
      <c r="I9" s="1"/>
      <c r="J9" s="1"/>
      <c r="L9" s="172"/>
      <c r="M9" s="172"/>
    </row>
    <row r="10" spans="1:13" x14ac:dyDescent="0.3">
      <c r="A10" s="4" t="s">
        <v>25</v>
      </c>
      <c r="B10" s="151">
        <f>E81</f>
        <v>2266.6824179999999</v>
      </c>
      <c r="C10" s="153">
        <f t="shared" ref="C10:C26" si="0">K10</f>
        <v>63.830074000000003</v>
      </c>
      <c r="D10" s="153">
        <f>ROUND(SUM($B$10,C10),3)</f>
        <v>2330.5120000000002</v>
      </c>
      <c r="E10" s="153">
        <f>ROUND(D10+(D10*$E$8),3)</f>
        <v>2680.0889999999999</v>
      </c>
      <c r="F10" s="153">
        <f>ROUND(E10+(E10*$F$8),3)</f>
        <v>3082.1019999999999</v>
      </c>
      <c r="G10" s="153">
        <f>ROUND(F10,0)</f>
        <v>3082</v>
      </c>
      <c r="H10" s="209">
        <f>G10</f>
        <v>3082</v>
      </c>
      <c r="I10" s="208">
        <v>59.822000000000003</v>
      </c>
      <c r="J10" s="70">
        <f>I10*6.7%</f>
        <v>4.0080740000000006</v>
      </c>
      <c r="K10" s="208">
        <f>I10+J10</f>
        <v>63.830074000000003</v>
      </c>
      <c r="L10" s="182">
        <v>1939</v>
      </c>
      <c r="M10" s="173">
        <f>H10-L10</f>
        <v>1143</v>
      </c>
    </row>
    <row r="11" spans="1:13" x14ac:dyDescent="0.3">
      <c r="A11" s="2" t="s">
        <v>26</v>
      </c>
      <c r="B11" s="3"/>
      <c r="C11" s="154">
        <f t="shared" si="0"/>
        <v>77.757625000000004</v>
      </c>
      <c r="D11" s="154">
        <f t="shared" ref="D11:D26" si="1">ROUND(SUM($B$10,C11),3)</f>
        <v>2344.44</v>
      </c>
      <c r="E11" s="154">
        <f t="shared" ref="E11:E26" si="2">ROUND(D11+(D11*$E$8),3)</f>
        <v>2696.1060000000002</v>
      </c>
      <c r="F11" s="154">
        <f t="shared" ref="F11:F25" si="3">ROUND(E11+(E11*$F$8),3)</f>
        <v>3100.5219999999999</v>
      </c>
      <c r="G11" s="154">
        <f t="shared" ref="G11:G26" si="4">ROUND(F11,0)</f>
        <v>3101</v>
      </c>
      <c r="H11" s="210">
        <f t="shared" ref="H11:H26" si="5">IF(G11-L11=$H$10-$L$10,G11,IF(G11-L11&lt;$G$10-$L$10,G11+0,IF(G11-L11&gt;$G$10-$L$10,G11-0,FALSE)))</f>
        <v>3101</v>
      </c>
      <c r="I11" s="208">
        <v>72.875</v>
      </c>
      <c r="J11" s="70">
        <f t="shared" ref="J11:J26" si="6">I11*6.7%</f>
        <v>4.882625</v>
      </c>
      <c r="K11" s="208">
        <f t="shared" ref="K11:K26" si="7">I11+J11</f>
        <v>77.757625000000004</v>
      </c>
      <c r="L11" s="183">
        <v>1950</v>
      </c>
      <c r="M11" s="174">
        <f t="shared" ref="M11:M69" si="8">H11-L11</f>
        <v>1151</v>
      </c>
    </row>
    <row r="12" spans="1:13" x14ac:dyDescent="0.3">
      <c r="A12" s="2" t="s">
        <v>27</v>
      </c>
      <c r="B12" s="3"/>
      <c r="C12" s="154">
        <f t="shared" si="0"/>
        <v>88.127797999999999</v>
      </c>
      <c r="D12" s="154">
        <f t="shared" si="1"/>
        <v>2354.81</v>
      </c>
      <c r="E12" s="154">
        <f t="shared" si="2"/>
        <v>2708.0320000000002</v>
      </c>
      <c r="F12" s="154">
        <f t="shared" si="3"/>
        <v>3114.2370000000001</v>
      </c>
      <c r="G12" s="154">
        <f t="shared" si="4"/>
        <v>3114</v>
      </c>
      <c r="H12" s="210">
        <f t="shared" si="5"/>
        <v>3114</v>
      </c>
      <c r="I12" s="208">
        <v>82.593999999999994</v>
      </c>
      <c r="J12" s="70">
        <f t="shared" si="6"/>
        <v>5.533798</v>
      </c>
      <c r="K12" s="208">
        <f t="shared" si="7"/>
        <v>88.127797999999999</v>
      </c>
      <c r="L12" s="183">
        <v>1958</v>
      </c>
      <c r="M12" s="174">
        <f t="shared" si="8"/>
        <v>1156</v>
      </c>
    </row>
    <row r="13" spans="1:13" x14ac:dyDescent="0.3">
      <c r="A13" s="2" t="s">
        <v>28</v>
      </c>
      <c r="B13" s="3"/>
      <c r="C13" s="154">
        <f t="shared" si="0"/>
        <v>106.06193400000001</v>
      </c>
      <c r="D13" s="154">
        <f t="shared" si="1"/>
        <v>2372.7440000000001</v>
      </c>
      <c r="E13" s="154">
        <f t="shared" si="2"/>
        <v>2728.6559999999999</v>
      </c>
      <c r="F13" s="154">
        <f t="shared" si="3"/>
        <v>3137.9540000000002</v>
      </c>
      <c r="G13" s="154">
        <f t="shared" si="4"/>
        <v>3138</v>
      </c>
      <c r="H13" s="210">
        <f t="shared" si="5"/>
        <v>3138</v>
      </c>
      <c r="I13" s="208">
        <v>99.402000000000001</v>
      </c>
      <c r="J13" s="70">
        <f t="shared" si="6"/>
        <v>6.6599340000000007</v>
      </c>
      <c r="K13" s="208">
        <f t="shared" si="7"/>
        <v>106.06193400000001</v>
      </c>
      <c r="L13" s="183">
        <v>1972</v>
      </c>
      <c r="M13" s="174">
        <f t="shared" si="8"/>
        <v>1166</v>
      </c>
    </row>
    <row r="14" spans="1:13" x14ac:dyDescent="0.3">
      <c r="A14" s="2" t="s">
        <v>29</v>
      </c>
      <c r="B14" s="3"/>
      <c r="C14" s="154">
        <f t="shared" si="0"/>
        <v>130.32444700000002</v>
      </c>
      <c r="D14" s="154">
        <f t="shared" si="1"/>
        <v>2397.0070000000001</v>
      </c>
      <c r="E14" s="154">
        <f t="shared" si="2"/>
        <v>2756.558</v>
      </c>
      <c r="F14" s="154">
        <f t="shared" si="3"/>
        <v>3170.0419999999999</v>
      </c>
      <c r="G14" s="154">
        <f t="shared" si="4"/>
        <v>3170</v>
      </c>
      <c r="H14" s="210">
        <f t="shared" si="5"/>
        <v>3170</v>
      </c>
      <c r="I14" s="208">
        <v>122.14100000000001</v>
      </c>
      <c r="J14" s="70">
        <f t="shared" si="6"/>
        <v>8.183447000000001</v>
      </c>
      <c r="K14" s="208">
        <f t="shared" si="7"/>
        <v>130.32444700000002</v>
      </c>
      <c r="L14" s="183">
        <v>1990</v>
      </c>
      <c r="M14" s="174">
        <f t="shared" si="8"/>
        <v>1180</v>
      </c>
    </row>
    <row r="15" spans="1:13" x14ac:dyDescent="0.3">
      <c r="A15" s="2" t="s">
        <v>30</v>
      </c>
      <c r="B15" s="3"/>
      <c r="C15" s="154">
        <f t="shared" si="0"/>
        <v>162.944771</v>
      </c>
      <c r="D15" s="154">
        <f t="shared" si="1"/>
        <v>2429.627</v>
      </c>
      <c r="E15" s="154">
        <f t="shared" si="2"/>
        <v>2794.0709999999999</v>
      </c>
      <c r="F15" s="154">
        <f t="shared" si="3"/>
        <v>3213.1819999999998</v>
      </c>
      <c r="G15" s="154">
        <f t="shared" si="4"/>
        <v>3213</v>
      </c>
      <c r="H15" s="210">
        <f t="shared" si="5"/>
        <v>3213</v>
      </c>
      <c r="I15" s="208">
        <v>152.71299999999999</v>
      </c>
      <c r="J15" s="70">
        <f t="shared" si="6"/>
        <v>10.231771</v>
      </c>
      <c r="K15" s="208">
        <f t="shared" si="7"/>
        <v>162.944771</v>
      </c>
      <c r="L15" s="183">
        <v>2015</v>
      </c>
      <c r="M15" s="174">
        <f t="shared" si="8"/>
        <v>1198</v>
      </c>
    </row>
    <row r="16" spans="1:13" x14ac:dyDescent="0.3">
      <c r="A16" s="2" t="s">
        <v>31</v>
      </c>
      <c r="B16" s="3"/>
      <c r="C16" s="154">
        <f t="shared" si="0"/>
        <v>190.302651</v>
      </c>
      <c r="D16" s="154">
        <f t="shared" si="1"/>
        <v>2456.9850000000001</v>
      </c>
      <c r="E16" s="154">
        <f t="shared" si="2"/>
        <v>2825.5329999999999</v>
      </c>
      <c r="F16" s="154">
        <f t="shared" si="3"/>
        <v>3249.3629999999998</v>
      </c>
      <c r="G16" s="154">
        <f t="shared" si="4"/>
        <v>3249</v>
      </c>
      <c r="H16" s="210">
        <f t="shared" si="5"/>
        <v>3249</v>
      </c>
      <c r="I16" s="208">
        <v>178.35300000000001</v>
      </c>
      <c r="J16" s="70">
        <f t="shared" si="6"/>
        <v>11.949651000000001</v>
      </c>
      <c r="K16" s="208">
        <f t="shared" si="7"/>
        <v>190.302651</v>
      </c>
      <c r="L16" s="183">
        <v>2036</v>
      </c>
      <c r="M16" s="174">
        <f t="shared" si="8"/>
        <v>1213</v>
      </c>
    </row>
    <row r="17" spans="1:13" x14ac:dyDescent="0.3">
      <c r="A17" s="2" t="s">
        <v>32</v>
      </c>
      <c r="B17" s="3"/>
      <c r="C17" s="154">
        <f t="shared" si="0"/>
        <v>247.51199</v>
      </c>
      <c r="D17" s="154">
        <f t="shared" si="1"/>
        <v>2514.194</v>
      </c>
      <c r="E17" s="154">
        <f t="shared" si="2"/>
        <v>2891.3229999999999</v>
      </c>
      <c r="F17" s="154">
        <f t="shared" si="3"/>
        <v>3325.0210000000002</v>
      </c>
      <c r="G17" s="154">
        <f t="shared" si="4"/>
        <v>3325</v>
      </c>
      <c r="H17" s="210">
        <f t="shared" si="5"/>
        <v>3325</v>
      </c>
      <c r="I17" s="208">
        <v>231.97</v>
      </c>
      <c r="J17" s="70">
        <f t="shared" si="6"/>
        <v>15.54199</v>
      </c>
      <c r="K17" s="208">
        <f t="shared" si="7"/>
        <v>247.51199</v>
      </c>
      <c r="L17" s="183">
        <v>2079</v>
      </c>
      <c r="M17" s="174">
        <f t="shared" si="8"/>
        <v>1246</v>
      </c>
    </row>
    <row r="18" spans="1:13" x14ac:dyDescent="0.3">
      <c r="A18" s="2" t="s">
        <v>33</v>
      </c>
      <c r="B18" s="3"/>
      <c r="C18" s="154">
        <f t="shared" si="0"/>
        <v>299.99345199999999</v>
      </c>
      <c r="D18" s="154">
        <f t="shared" si="1"/>
        <v>2566.6759999999999</v>
      </c>
      <c r="E18" s="154">
        <f t="shared" si="2"/>
        <v>2951.6770000000001</v>
      </c>
      <c r="F18" s="154">
        <f t="shared" si="3"/>
        <v>3394.4290000000001</v>
      </c>
      <c r="G18" s="154">
        <f t="shared" si="4"/>
        <v>3394</v>
      </c>
      <c r="H18" s="210">
        <f t="shared" si="5"/>
        <v>3394</v>
      </c>
      <c r="I18" s="208">
        <v>281.15600000000001</v>
      </c>
      <c r="J18" s="70">
        <f t="shared" si="6"/>
        <v>18.837452000000003</v>
      </c>
      <c r="K18" s="208">
        <f t="shared" si="7"/>
        <v>299.99345199999999</v>
      </c>
      <c r="L18" s="183">
        <v>2119</v>
      </c>
      <c r="M18" s="174">
        <f t="shared" si="8"/>
        <v>1275</v>
      </c>
    </row>
    <row r="19" spans="1:13" x14ac:dyDescent="0.3">
      <c r="A19" s="2" t="s">
        <v>34</v>
      </c>
      <c r="B19" s="3"/>
      <c r="C19" s="154">
        <f t="shared" si="0"/>
        <v>347.16125400000004</v>
      </c>
      <c r="D19" s="154">
        <f t="shared" si="1"/>
        <v>2613.8440000000001</v>
      </c>
      <c r="E19" s="154">
        <f t="shared" si="2"/>
        <v>3005.9209999999998</v>
      </c>
      <c r="F19" s="154">
        <f t="shared" si="3"/>
        <v>3456.8090000000002</v>
      </c>
      <c r="G19" s="154">
        <f t="shared" si="4"/>
        <v>3457</v>
      </c>
      <c r="H19" s="210">
        <f t="shared" si="5"/>
        <v>3457</v>
      </c>
      <c r="I19" s="208">
        <v>325.36200000000002</v>
      </c>
      <c r="J19" s="70">
        <f t="shared" si="6"/>
        <v>21.799254000000001</v>
      </c>
      <c r="K19" s="208">
        <f t="shared" si="7"/>
        <v>347.16125400000004</v>
      </c>
      <c r="L19" s="183">
        <v>2155</v>
      </c>
      <c r="M19" s="174">
        <f t="shared" si="8"/>
        <v>1302</v>
      </c>
    </row>
    <row r="20" spans="1:13" x14ac:dyDescent="0.3">
      <c r="A20" s="2" t="s">
        <v>35</v>
      </c>
      <c r="B20" s="3"/>
      <c r="C20" s="154">
        <f t="shared" si="0"/>
        <v>394.32905599999998</v>
      </c>
      <c r="D20" s="154">
        <f t="shared" si="1"/>
        <v>2661.011</v>
      </c>
      <c r="E20" s="154">
        <f>ROUND(D20+(D20*$E$8),3)</f>
        <v>3060.163</v>
      </c>
      <c r="F20" s="154">
        <f t="shared" si="3"/>
        <v>3519.1869999999999</v>
      </c>
      <c r="G20" s="154">
        <f t="shared" si="4"/>
        <v>3519</v>
      </c>
      <c r="H20" s="210">
        <f t="shared" si="5"/>
        <v>3519</v>
      </c>
      <c r="I20" s="208">
        <v>369.56799999999998</v>
      </c>
      <c r="J20" s="70">
        <f t="shared" si="6"/>
        <v>24.761056</v>
      </c>
      <c r="K20" s="208">
        <f t="shared" si="7"/>
        <v>394.32905599999998</v>
      </c>
      <c r="L20" s="183">
        <v>2191</v>
      </c>
      <c r="M20" s="174">
        <f t="shared" si="8"/>
        <v>1328</v>
      </c>
    </row>
    <row r="21" spans="1:13" x14ac:dyDescent="0.3">
      <c r="A21" s="2" t="s">
        <v>36</v>
      </c>
      <c r="B21" s="3"/>
      <c r="C21" s="154">
        <f t="shared" si="0"/>
        <v>569.62008400000002</v>
      </c>
      <c r="D21" s="154">
        <f t="shared" si="1"/>
        <v>2836.3029999999999</v>
      </c>
      <c r="E21" s="154">
        <f t="shared" si="2"/>
        <v>3261.748</v>
      </c>
      <c r="F21" s="154">
        <f t="shared" si="3"/>
        <v>3751.01</v>
      </c>
      <c r="G21" s="154">
        <f t="shared" si="4"/>
        <v>3751</v>
      </c>
      <c r="H21" s="210">
        <f t="shared" si="5"/>
        <v>3751</v>
      </c>
      <c r="I21" s="208">
        <v>533.85199999999998</v>
      </c>
      <c r="J21" s="70">
        <f t="shared" si="6"/>
        <v>35.768084000000002</v>
      </c>
      <c r="K21" s="208">
        <f t="shared" si="7"/>
        <v>569.62008400000002</v>
      </c>
      <c r="L21" s="183">
        <v>2325</v>
      </c>
      <c r="M21" s="174">
        <f t="shared" si="8"/>
        <v>1426</v>
      </c>
    </row>
    <row r="22" spans="1:13" x14ac:dyDescent="0.3">
      <c r="A22" s="2" t="s">
        <v>37</v>
      </c>
      <c r="B22" s="3"/>
      <c r="C22" s="154">
        <f t="shared" si="0"/>
        <v>367.72661200000005</v>
      </c>
      <c r="D22" s="154">
        <f t="shared" si="1"/>
        <v>2634.4090000000001</v>
      </c>
      <c r="E22" s="154">
        <f t="shared" si="2"/>
        <v>3029.57</v>
      </c>
      <c r="F22" s="154">
        <f t="shared" si="3"/>
        <v>3484.0059999999999</v>
      </c>
      <c r="G22" s="154">
        <f t="shared" si="4"/>
        <v>3484</v>
      </c>
      <c r="H22" s="210">
        <f t="shared" si="5"/>
        <v>3484</v>
      </c>
      <c r="I22" s="208">
        <v>344.63600000000002</v>
      </c>
      <c r="J22" s="70">
        <f t="shared" si="6"/>
        <v>23.090612000000004</v>
      </c>
      <c r="K22" s="208">
        <f t="shared" si="7"/>
        <v>367.72661200000005</v>
      </c>
      <c r="L22" s="183">
        <v>2171</v>
      </c>
      <c r="M22" s="174">
        <f t="shared" si="8"/>
        <v>1313</v>
      </c>
    </row>
    <row r="23" spans="1:13" x14ac:dyDescent="0.3">
      <c r="A23" s="2" t="s">
        <v>38</v>
      </c>
      <c r="B23" s="3"/>
      <c r="C23" s="154">
        <f t="shared" si="0"/>
        <v>449.26888600000001</v>
      </c>
      <c r="D23" s="154">
        <f t="shared" si="1"/>
        <v>2715.951</v>
      </c>
      <c r="E23" s="154">
        <f t="shared" si="2"/>
        <v>3123.3440000000001</v>
      </c>
      <c r="F23" s="154">
        <f t="shared" si="3"/>
        <v>3591.846</v>
      </c>
      <c r="G23" s="154">
        <f t="shared" si="4"/>
        <v>3592</v>
      </c>
      <c r="H23" s="210">
        <f t="shared" si="5"/>
        <v>3592</v>
      </c>
      <c r="I23" s="208">
        <v>421.05799999999999</v>
      </c>
      <c r="J23" s="70">
        <f t="shared" si="6"/>
        <v>28.210886000000002</v>
      </c>
      <c r="K23" s="208">
        <f t="shared" si="7"/>
        <v>449.26888600000001</v>
      </c>
      <c r="L23" s="183">
        <v>2233</v>
      </c>
      <c r="M23" s="174">
        <f t="shared" si="8"/>
        <v>1359</v>
      </c>
    </row>
    <row r="24" spans="1:13" x14ac:dyDescent="0.3">
      <c r="A24" s="2" t="s">
        <v>39</v>
      </c>
      <c r="B24" s="3"/>
      <c r="C24" s="154">
        <f t="shared" si="0"/>
        <v>437.71220899999997</v>
      </c>
      <c r="D24" s="154">
        <f t="shared" si="1"/>
        <v>2704.395</v>
      </c>
      <c r="E24" s="154">
        <f t="shared" si="2"/>
        <v>3110.0540000000001</v>
      </c>
      <c r="F24" s="154">
        <f t="shared" si="3"/>
        <v>3576.5619999999999</v>
      </c>
      <c r="G24" s="154">
        <f t="shared" si="4"/>
        <v>3577</v>
      </c>
      <c r="H24" s="210">
        <f t="shared" si="5"/>
        <v>3577</v>
      </c>
      <c r="I24" s="208">
        <v>410.22699999999998</v>
      </c>
      <c r="J24" s="70">
        <f t="shared" si="6"/>
        <v>27.485209000000001</v>
      </c>
      <c r="K24" s="208">
        <f t="shared" si="7"/>
        <v>437.71220899999997</v>
      </c>
      <c r="L24" s="183">
        <v>2224</v>
      </c>
      <c r="M24" s="174">
        <f t="shared" si="8"/>
        <v>1353</v>
      </c>
    </row>
    <row r="25" spans="1:13" x14ac:dyDescent="0.3">
      <c r="A25" s="5" t="s">
        <v>69</v>
      </c>
      <c r="B25" s="3"/>
      <c r="C25" s="154">
        <f t="shared" si="0"/>
        <v>190.302651</v>
      </c>
      <c r="D25" s="154">
        <f t="shared" si="1"/>
        <v>2456.9850000000001</v>
      </c>
      <c r="E25" s="154">
        <f t="shared" si="2"/>
        <v>2825.5329999999999</v>
      </c>
      <c r="F25" s="154">
        <f t="shared" si="3"/>
        <v>3249.3629999999998</v>
      </c>
      <c r="G25" s="154">
        <f t="shared" si="4"/>
        <v>3249</v>
      </c>
      <c r="H25" s="210">
        <f t="shared" si="5"/>
        <v>3249</v>
      </c>
      <c r="I25" s="208">
        <v>178.35300000000001</v>
      </c>
      <c r="J25" s="70">
        <f t="shared" si="6"/>
        <v>11.949651000000001</v>
      </c>
      <c r="K25" s="208">
        <f t="shared" si="7"/>
        <v>190.302651</v>
      </c>
      <c r="L25" s="183">
        <v>2036</v>
      </c>
      <c r="M25" s="174">
        <f t="shared" si="8"/>
        <v>1213</v>
      </c>
    </row>
    <row r="26" spans="1:13" x14ac:dyDescent="0.3">
      <c r="A26" s="5" t="s">
        <v>70</v>
      </c>
      <c r="B26" s="3"/>
      <c r="C26" s="154">
        <f t="shared" si="0"/>
        <v>437.71220899999997</v>
      </c>
      <c r="D26" s="154">
        <f t="shared" si="1"/>
        <v>2704.395</v>
      </c>
      <c r="E26" s="154">
        <f t="shared" si="2"/>
        <v>3110.0540000000001</v>
      </c>
      <c r="F26" s="154">
        <f>ROUND(E26+(E26*$F$8),3)</f>
        <v>3576.5619999999999</v>
      </c>
      <c r="G26" s="154">
        <f t="shared" si="4"/>
        <v>3577</v>
      </c>
      <c r="H26" s="210">
        <f t="shared" si="5"/>
        <v>3577</v>
      </c>
      <c r="I26" s="208">
        <v>410.22699999999998</v>
      </c>
      <c r="J26" s="70">
        <f t="shared" si="6"/>
        <v>27.485209000000001</v>
      </c>
      <c r="K26" s="208">
        <f t="shared" si="7"/>
        <v>437.71220899999997</v>
      </c>
      <c r="L26" s="183">
        <v>2224</v>
      </c>
      <c r="M26" s="174">
        <f t="shared" si="8"/>
        <v>1353</v>
      </c>
    </row>
    <row r="27" spans="1:13" x14ac:dyDescent="0.3">
      <c r="A27" s="2"/>
      <c r="B27" s="3"/>
      <c r="D27" s="131"/>
      <c r="E27" s="52"/>
      <c r="F27" s="131"/>
      <c r="G27" s="131"/>
      <c r="H27" s="211"/>
      <c r="I27" s="208"/>
      <c r="K27" s="208"/>
      <c r="L27" s="184"/>
      <c r="M27" s="175"/>
    </row>
    <row r="28" spans="1:13" x14ac:dyDescent="0.3">
      <c r="A28" s="132"/>
      <c r="B28" s="133"/>
      <c r="C28" s="134"/>
      <c r="D28" s="135"/>
      <c r="E28" s="48"/>
      <c r="F28" s="53"/>
      <c r="G28" s="53"/>
      <c r="H28" s="212"/>
      <c r="I28" s="208"/>
      <c r="K28" s="208"/>
      <c r="L28" s="185"/>
      <c r="M28" s="176"/>
    </row>
    <row r="29" spans="1:13" x14ac:dyDescent="0.3">
      <c r="A29" s="2" t="s">
        <v>40</v>
      </c>
      <c r="B29" s="152">
        <f>B10</f>
        <v>2266.6824179999999</v>
      </c>
      <c r="C29" s="154">
        <f t="shared" ref="C29:C37" si="9">K29</f>
        <v>108.830799</v>
      </c>
      <c r="D29" s="154">
        <f t="shared" ref="D29:D37" si="10">ROUND(SUM($B$10,C29),3)</f>
        <v>2375.5129999999999</v>
      </c>
      <c r="E29" s="154">
        <f t="shared" ref="E29:E37" si="11">ROUND(D29+(D29*$E$8),3)</f>
        <v>2731.84</v>
      </c>
      <c r="F29" s="154">
        <f t="shared" ref="F29:F37" si="12">ROUND(E29+(E29*$F$8),3)</f>
        <v>3141.616</v>
      </c>
      <c r="G29" s="154">
        <f t="shared" ref="G29:G37" si="13">ROUND(F29,0)</f>
        <v>3142</v>
      </c>
      <c r="H29" s="210">
        <f t="shared" ref="H29:H37" si="14">IF(G29-L29=$H$10-$L$10,G29,IF(G29-L29&lt;$G$10-$L$10,G29+0,IF(G29-L29&gt;$G$10-$L$10,G29-0,FALSE)))</f>
        <v>3142</v>
      </c>
      <c r="I29" s="208">
        <v>101.997</v>
      </c>
      <c r="J29" s="70">
        <f t="shared" ref="J29:J37" si="15">I29*6.7%</f>
        <v>6.833799</v>
      </c>
      <c r="K29" s="208">
        <f t="shared" ref="K29:K37" si="16">I29+J29</f>
        <v>108.830799</v>
      </c>
      <c r="L29" s="183">
        <v>1974</v>
      </c>
      <c r="M29" s="174">
        <f t="shared" si="8"/>
        <v>1168</v>
      </c>
    </row>
    <row r="30" spans="1:13" x14ac:dyDescent="0.3">
      <c r="A30" s="2" t="s">
        <v>96</v>
      </c>
      <c r="B30" s="3"/>
      <c r="C30" s="154">
        <f t="shared" si="9"/>
        <v>139.55933199999998</v>
      </c>
      <c r="D30" s="154">
        <f t="shared" si="10"/>
        <v>2406.2420000000002</v>
      </c>
      <c r="E30" s="154">
        <f t="shared" si="11"/>
        <v>2767.1779999999999</v>
      </c>
      <c r="F30" s="154">
        <f t="shared" si="12"/>
        <v>3182.2550000000001</v>
      </c>
      <c r="G30" s="154">
        <f t="shared" si="13"/>
        <v>3182</v>
      </c>
      <c r="H30" s="210">
        <f t="shared" si="14"/>
        <v>3182</v>
      </c>
      <c r="I30" s="208">
        <v>130.79599999999999</v>
      </c>
      <c r="J30" s="70">
        <f t="shared" si="15"/>
        <v>8.7633320000000001</v>
      </c>
      <c r="K30" s="208">
        <f t="shared" si="16"/>
        <v>139.55933199999998</v>
      </c>
      <c r="L30" s="183">
        <v>1997</v>
      </c>
      <c r="M30" s="174">
        <f t="shared" si="8"/>
        <v>1185</v>
      </c>
    </row>
    <row r="31" spans="1:13" x14ac:dyDescent="0.3">
      <c r="A31" s="2" t="s">
        <v>41</v>
      </c>
      <c r="B31" s="3"/>
      <c r="C31" s="154">
        <f t="shared" si="9"/>
        <v>126.541932</v>
      </c>
      <c r="D31" s="154">
        <f t="shared" si="10"/>
        <v>2393.2240000000002</v>
      </c>
      <c r="E31" s="154">
        <f t="shared" si="11"/>
        <v>2752.2080000000001</v>
      </c>
      <c r="F31" s="154">
        <f t="shared" si="12"/>
        <v>3165.0390000000002</v>
      </c>
      <c r="G31" s="154">
        <f t="shared" si="13"/>
        <v>3165</v>
      </c>
      <c r="H31" s="210">
        <f t="shared" si="14"/>
        <v>3165</v>
      </c>
      <c r="I31" s="208">
        <v>118.596</v>
      </c>
      <c r="J31" s="70">
        <f t="shared" si="15"/>
        <v>7.9459320000000009</v>
      </c>
      <c r="K31" s="208">
        <f t="shared" si="16"/>
        <v>126.541932</v>
      </c>
      <c r="L31" s="183">
        <v>1987</v>
      </c>
      <c r="M31" s="174">
        <f t="shared" si="8"/>
        <v>1178</v>
      </c>
    </row>
    <row r="32" spans="1:13" x14ac:dyDescent="0.3">
      <c r="A32" s="2" t="s">
        <v>42</v>
      </c>
      <c r="B32" s="3"/>
      <c r="C32" s="154">
        <f t="shared" si="9"/>
        <v>143.480557</v>
      </c>
      <c r="D32" s="154">
        <f t="shared" si="10"/>
        <v>2410.163</v>
      </c>
      <c r="E32" s="154">
        <f t="shared" si="11"/>
        <v>2771.6869999999999</v>
      </c>
      <c r="F32" s="154">
        <f t="shared" si="12"/>
        <v>3187.44</v>
      </c>
      <c r="G32" s="154">
        <f t="shared" si="13"/>
        <v>3187</v>
      </c>
      <c r="H32" s="210">
        <f t="shared" si="14"/>
        <v>3187</v>
      </c>
      <c r="I32" s="208">
        <v>134.471</v>
      </c>
      <c r="J32" s="70">
        <f t="shared" si="15"/>
        <v>9.0095570000000009</v>
      </c>
      <c r="K32" s="208">
        <f t="shared" si="16"/>
        <v>143.480557</v>
      </c>
      <c r="L32" s="183">
        <v>2000</v>
      </c>
      <c r="M32" s="174">
        <f t="shared" si="8"/>
        <v>1187</v>
      </c>
    </row>
    <row r="33" spans="1:13" x14ac:dyDescent="0.3">
      <c r="A33" s="2" t="s">
        <v>43</v>
      </c>
      <c r="B33" s="3"/>
      <c r="C33" s="154">
        <f t="shared" si="9"/>
        <v>185.17891699999998</v>
      </c>
      <c r="D33" s="154">
        <f t="shared" si="10"/>
        <v>2451.8609999999999</v>
      </c>
      <c r="E33" s="154">
        <f t="shared" si="11"/>
        <v>2819.64</v>
      </c>
      <c r="F33" s="154">
        <f t="shared" si="12"/>
        <v>3242.5859999999998</v>
      </c>
      <c r="G33" s="154">
        <f t="shared" si="13"/>
        <v>3243</v>
      </c>
      <c r="H33" s="210">
        <f t="shared" si="14"/>
        <v>3243</v>
      </c>
      <c r="I33" s="208">
        <v>173.55099999999999</v>
      </c>
      <c r="J33" s="70">
        <f t="shared" si="15"/>
        <v>11.627917</v>
      </c>
      <c r="K33" s="208">
        <f t="shared" si="16"/>
        <v>185.17891699999998</v>
      </c>
      <c r="L33" s="183">
        <v>2032</v>
      </c>
      <c r="M33" s="174">
        <f t="shared" si="8"/>
        <v>1211</v>
      </c>
    </row>
    <row r="34" spans="1:13" x14ac:dyDescent="0.3">
      <c r="A34" s="2" t="s">
        <v>44</v>
      </c>
      <c r="B34" s="3"/>
      <c r="C34" s="154">
        <f t="shared" si="9"/>
        <v>173.69266200000001</v>
      </c>
      <c r="D34" s="154">
        <f t="shared" si="10"/>
        <v>2440.375</v>
      </c>
      <c r="E34" s="154">
        <f t="shared" si="11"/>
        <v>2806.431</v>
      </c>
      <c r="F34" s="154">
        <f t="shared" si="12"/>
        <v>3227.3960000000002</v>
      </c>
      <c r="G34" s="154">
        <f t="shared" si="13"/>
        <v>3227</v>
      </c>
      <c r="H34" s="210">
        <f t="shared" si="14"/>
        <v>3227</v>
      </c>
      <c r="I34" s="208">
        <v>162.786</v>
      </c>
      <c r="J34" s="70">
        <f t="shared" si="15"/>
        <v>10.906662000000001</v>
      </c>
      <c r="K34" s="208">
        <f t="shared" si="16"/>
        <v>173.69266200000001</v>
      </c>
      <c r="L34" s="183">
        <v>2023</v>
      </c>
      <c r="M34" s="174">
        <f t="shared" si="8"/>
        <v>1204</v>
      </c>
    </row>
    <row r="35" spans="1:13" x14ac:dyDescent="0.3">
      <c r="A35" s="2" t="s">
        <v>45</v>
      </c>
      <c r="B35" s="3"/>
      <c r="C35" s="154">
        <f t="shared" si="9"/>
        <v>205.05712700000001</v>
      </c>
      <c r="D35" s="154">
        <f t="shared" si="10"/>
        <v>2471.7399999999998</v>
      </c>
      <c r="E35" s="154">
        <f t="shared" si="11"/>
        <v>2842.5010000000002</v>
      </c>
      <c r="F35" s="154">
        <f t="shared" si="12"/>
        <v>3268.8760000000002</v>
      </c>
      <c r="G35" s="154">
        <f t="shared" si="13"/>
        <v>3269</v>
      </c>
      <c r="H35" s="210">
        <f t="shared" si="14"/>
        <v>3269</v>
      </c>
      <c r="I35" s="208">
        <v>192.18100000000001</v>
      </c>
      <c r="J35" s="70">
        <f t="shared" si="15"/>
        <v>12.876127000000002</v>
      </c>
      <c r="K35" s="208">
        <f t="shared" si="16"/>
        <v>205.05712700000001</v>
      </c>
      <c r="L35" s="183">
        <v>2047</v>
      </c>
      <c r="M35" s="174">
        <f t="shared" si="8"/>
        <v>1222</v>
      </c>
    </row>
    <row r="36" spans="1:13" x14ac:dyDescent="0.3">
      <c r="A36" s="2" t="s">
        <v>46</v>
      </c>
      <c r="B36" s="3"/>
      <c r="C36" s="154">
        <f t="shared" si="9"/>
        <v>223.542902</v>
      </c>
      <c r="D36" s="154">
        <f t="shared" si="10"/>
        <v>2490.2249999999999</v>
      </c>
      <c r="E36" s="154">
        <f t="shared" si="11"/>
        <v>2863.759</v>
      </c>
      <c r="F36" s="154">
        <f t="shared" si="12"/>
        <v>3293.3229999999999</v>
      </c>
      <c r="G36" s="154">
        <f t="shared" si="13"/>
        <v>3293</v>
      </c>
      <c r="H36" s="210">
        <f t="shared" si="14"/>
        <v>3293</v>
      </c>
      <c r="I36" s="208">
        <v>209.506</v>
      </c>
      <c r="J36" s="70">
        <f t="shared" si="15"/>
        <v>14.036902000000001</v>
      </c>
      <c r="K36" s="208">
        <f t="shared" si="16"/>
        <v>223.542902</v>
      </c>
      <c r="L36" s="183">
        <v>2061</v>
      </c>
      <c r="M36" s="174">
        <f t="shared" si="8"/>
        <v>1232</v>
      </c>
    </row>
    <row r="37" spans="1:13" x14ac:dyDescent="0.3">
      <c r="A37" s="2" t="s">
        <v>47</v>
      </c>
      <c r="B37" s="3"/>
      <c r="C37" s="154">
        <f t="shared" si="9"/>
        <v>241.42582199999998</v>
      </c>
      <c r="D37" s="154">
        <f t="shared" si="10"/>
        <v>2508.1080000000002</v>
      </c>
      <c r="E37" s="154">
        <f t="shared" si="11"/>
        <v>2884.3240000000001</v>
      </c>
      <c r="F37" s="154">
        <f t="shared" si="12"/>
        <v>3316.973</v>
      </c>
      <c r="G37" s="154">
        <f t="shared" si="13"/>
        <v>3317</v>
      </c>
      <c r="H37" s="210">
        <f t="shared" si="14"/>
        <v>3317</v>
      </c>
      <c r="I37" s="208">
        <v>226.26599999999999</v>
      </c>
      <c r="J37" s="70">
        <f t="shared" si="15"/>
        <v>15.159822</v>
      </c>
      <c r="K37" s="208">
        <f t="shared" si="16"/>
        <v>241.42582199999998</v>
      </c>
      <c r="L37" s="183">
        <v>2075</v>
      </c>
      <c r="M37" s="174">
        <f t="shared" si="8"/>
        <v>1242</v>
      </c>
    </row>
    <row r="38" spans="1:13" x14ac:dyDescent="0.3">
      <c r="A38" s="6"/>
      <c r="B38" s="42"/>
      <c r="C38" s="19"/>
      <c r="D38" s="54"/>
      <c r="E38" s="52"/>
      <c r="F38" s="52"/>
      <c r="G38" s="52"/>
      <c r="H38" s="213"/>
      <c r="I38" s="208"/>
      <c r="K38" s="208"/>
      <c r="L38" s="186"/>
      <c r="M38" s="177"/>
    </row>
    <row r="39" spans="1:13" x14ac:dyDescent="0.3">
      <c r="A39" s="2"/>
      <c r="B39" s="3"/>
      <c r="D39" s="131"/>
      <c r="E39" s="48"/>
      <c r="F39" s="48"/>
      <c r="G39" s="48"/>
      <c r="H39" s="211"/>
      <c r="I39" s="208"/>
      <c r="K39" s="208"/>
      <c r="L39" s="184"/>
      <c r="M39" s="175"/>
    </row>
    <row r="40" spans="1:13" x14ac:dyDescent="0.3">
      <c r="A40" s="2" t="s">
        <v>48</v>
      </c>
      <c r="B40" s="3"/>
      <c r="C40" s="154">
        <f t="shared" ref="C40:C60" si="17">K40</f>
        <v>163.63298600000002</v>
      </c>
      <c r="D40" s="154">
        <f t="shared" ref="D40:D60" si="18">ROUND(SUM($B$10,C40),3)</f>
        <v>2430.3150000000001</v>
      </c>
      <c r="E40" s="154">
        <f t="shared" ref="E40:E60" si="19">ROUND(D40+(D40*$E$8),3)</f>
        <v>2794.8620000000001</v>
      </c>
      <c r="F40" s="154">
        <f t="shared" ref="F40:F60" si="20">ROUND(E40+(E40*$F$8),3)</f>
        <v>3214.0909999999999</v>
      </c>
      <c r="G40" s="154">
        <f t="shared" ref="G40:G60" si="21">ROUND(F40,0)</f>
        <v>3214</v>
      </c>
      <c r="H40" s="210">
        <f t="shared" ref="H40:H60" si="22">IF(G40-L40=$H$10-$L$10,G40,IF(G40-L40&lt;$G$10-$L$10,G40+0,IF(G40-L40&gt;$G$10-$L$10,G40-0,FALSE)))</f>
        <v>3214</v>
      </c>
      <c r="I40" s="208">
        <v>153.358</v>
      </c>
      <c r="J40" s="70">
        <f t="shared" ref="J40:J60" si="23">I40*6.7%</f>
        <v>10.274986</v>
      </c>
      <c r="K40" s="208">
        <f t="shared" ref="K40:K60" si="24">I40+J40</f>
        <v>163.63298600000002</v>
      </c>
      <c r="L40" s="183">
        <v>2016</v>
      </c>
      <c r="M40" s="174">
        <f t="shared" si="8"/>
        <v>1198</v>
      </c>
    </row>
    <row r="41" spans="1:13" x14ac:dyDescent="0.3">
      <c r="A41" s="2" t="s">
        <v>49</v>
      </c>
      <c r="B41" s="3"/>
      <c r="C41" s="154">
        <f t="shared" si="17"/>
        <v>178.57632100000001</v>
      </c>
      <c r="D41" s="154">
        <f t="shared" si="18"/>
        <v>2445.259</v>
      </c>
      <c r="E41" s="154">
        <f t="shared" si="19"/>
        <v>2812.0479999999998</v>
      </c>
      <c r="F41" s="154">
        <f t="shared" si="20"/>
        <v>3233.855</v>
      </c>
      <c r="G41" s="154">
        <f t="shared" si="21"/>
        <v>3234</v>
      </c>
      <c r="H41" s="210">
        <f t="shared" si="22"/>
        <v>3234</v>
      </c>
      <c r="I41" s="208">
        <v>167.363</v>
      </c>
      <c r="J41" s="70">
        <f t="shared" si="23"/>
        <v>11.213321000000001</v>
      </c>
      <c r="K41" s="208">
        <f t="shared" si="24"/>
        <v>178.57632100000001</v>
      </c>
      <c r="L41" s="183">
        <v>2027</v>
      </c>
      <c r="M41" s="174">
        <f t="shared" si="8"/>
        <v>1207</v>
      </c>
    </row>
    <row r="42" spans="1:13" x14ac:dyDescent="0.3">
      <c r="A42" s="2" t="s">
        <v>50</v>
      </c>
      <c r="B42" s="3"/>
      <c r="C42" s="154">
        <f t="shared" si="17"/>
        <v>219.088177</v>
      </c>
      <c r="D42" s="154">
        <f t="shared" si="18"/>
        <v>2485.7710000000002</v>
      </c>
      <c r="E42" s="154">
        <f t="shared" si="19"/>
        <v>2858.6370000000002</v>
      </c>
      <c r="F42" s="154">
        <f t="shared" si="20"/>
        <v>3287.433</v>
      </c>
      <c r="G42" s="154">
        <f t="shared" si="21"/>
        <v>3287</v>
      </c>
      <c r="H42" s="210">
        <f t="shared" si="22"/>
        <v>3287</v>
      </c>
      <c r="I42" s="208">
        <v>205.33099999999999</v>
      </c>
      <c r="J42" s="70">
        <f t="shared" si="23"/>
        <v>13.757177</v>
      </c>
      <c r="K42" s="208">
        <f t="shared" si="24"/>
        <v>219.088177</v>
      </c>
      <c r="L42" s="183">
        <v>2058</v>
      </c>
      <c r="M42" s="174">
        <f t="shared" si="8"/>
        <v>1229</v>
      </c>
    </row>
    <row r="43" spans="1:13" x14ac:dyDescent="0.3">
      <c r="A43" s="2" t="s">
        <v>51</v>
      </c>
      <c r="B43" s="3"/>
      <c r="C43" s="154">
        <f t="shared" si="17"/>
        <v>266.89191099999999</v>
      </c>
      <c r="D43" s="154">
        <f t="shared" si="18"/>
        <v>2533.5740000000001</v>
      </c>
      <c r="E43" s="154">
        <f t="shared" si="19"/>
        <v>2913.61</v>
      </c>
      <c r="F43" s="154">
        <f t="shared" si="20"/>
        <v>3350.652</v>
      </c>
      <c r="G43" s="154">
        <f t="shared" si="21"/>
        <v>3351</v>
      </c>
      <c r="H43" s="210">
        <f t="shared" si="22"/>
        <v>3351</v>
      </c>
      <c r="I43" s="208">
        <v>250.13300000000001</v>
      </c>
      <c r="J43" s="70">
        <f t="shared" si="23"/>
        <v>16.758911000000001</v>
      </c>
      <c r="K43" s="208">
        <f t="shared" si="24"/>
        <v>266.89191099999999</v>
      </c>
      <c r="L43" s="183">
        <v>2094</v>
      </c>
      <c r="M43" s="178">
        <f t="shared" si="8"/>
        <v>1257</v>
      </c>
    </row>
    <row r="44" spans="1:13" x14ac:dyDescent="0.3">
      <c r="A44" s="7" t="s">
        <v>52</v>
      </c>
      <c r="B44" s="16" t="s">
        <v>53</v>
      </c>
      <c r="C44" s="229">
        <f t="shared" si="17"/>
        <v>302.57452499999999</v>
      </c>
      <c r="D44" s="155">
        <f t="shared" si="18"/>
        <v>2569.2570000000001</v>
      </c>
      <c r="E44" s="155">
        <f t="shared" si="19"/>
        <v>2954.6460000000002</v>
      </c>
      <c r="F44" s="155">
        <f t="shared" si="20"/>
        <v>3397.8429999999998</v>
      </c>
      <c r="G44" s="155">
        <f t="shared" si="21"/>
        <v>3398</v>
      </c>
      <c r="H44" s="214">
        <f t="shared" si="22"/>
        <v>3398</v>
      </c>
      <c r="I44" s="208">
        <v>283.57499999999999</v>
      </c>
      <c r="J44" s="70">
        <f t="shared" si="23"/>
        <v>18.999525000000002</v>
      </c>
      <c r="K44" s="208">
        <f t="shared" si="24"/>
        <v>302.57452499999999</v>
      </c>
      <c r="L44" s="182">
        <v>2121</v>
      </c>
      <c r="M44" s="179">
        <f t="shared" si="8"/>
        <v>1277</v>
      </c>
    </row>
    <row r="45" spans="1:13" x14ac:dyDescent="0.3">
      <c r="A45" s="2" t="s">
        <v>54</v>
      </c>
      <c r="B45" s="3"/>
      <c r="C45" s="154">
        <f t="shared" si="17"/>
        <v>345.20117499999998</v>
      </c>
      <c r="D45" s="154">
        <f t="shared" si="18"/>
        <v>2611.884</v>
      </c>
      <c r="E45" s="154">
        <f t="shared" si="19"/>
        <v>3003.6669999999999</v>
      </c>
      <c r="F45" s="154">
        <f t="shared" si="20"/>
        <v>3454.2170000000001</v>
      </c>
      <c r="G45" s="154">
        <f t="shared" si="21"/>
        <v>3454</v>
      </c>
      <c r="H45" s="210">
        <f t="shared" si="22"/>
        <v>3454</v>
      </c>
      <c r="I45" s="208">
        <v>323.52499999999998</v>
      </c>
      <c r="J45" s="70">
        <f t="shared" si="23"/>
        <v>21.676175000000001</v>
      </c>
      <c r="K45" s="208">
        <f t="shared" si="24"/>
        <v>345.20117499999998</v>
      </c>
      <c r="L45" s="183">
        <v>2154</v>
      </c>
      <c r="M45" s="174">
        <f t="shared" si="8"/>
        <v>1300</v>
      </c>
    </row>
    <row r="46" spans="1:13" x14ac:dyDescent="0.3">
      <c r="A46" s="2" t="s">
        <v>55</v>
      </c>
      <c r="B46" s="3"/>
      <c r="C46" s="154">
        <f t="shared" si="17"/>
        <v>377.45978600000001</v>
      </c>
      <c r="D46" s="154">
        <f t="shared" si="18"/>
        <v>2644.1419999999998</v>
      </c>
      <c r="E46" s="154">
        <f t="shared" si="19"/>
        <v>3040.7629999999999</v>
      </c>
      <c r="F46" s="154">
        <f t="shared" si="20"/>
        <v>3496.877</v>
      </c>
      <c r="G46" s="154">
        <f t="shared" si="21"/>
        <v>3497</v>
      </c>
      <c r="H46" s="210">
        <f t="shared" si="22"/>
        <v>3497</v>
      </c>
      <c r="I46" s="208">
        <v>353.75799999999998</v>
      </c>
      <c r="J46" s="70">
        <f t="shared" si="23"/>
        <v>23.701785999999998</v>
      </c>
      <c r="K46" s="208">
        <f t="shared" si="24"/>
        <v>377.45978600000001</v>
      </c>
      <c r="L46" s="183">
        <v>2179</v>
      </c>
      <c r="M46" s="174">
        <f t="shared" si="8"/>
        <v>1318</v>
      </c>
    </row>
    <row r="47" spans="1:13" x14ac:dyDescent="0.3">
      <c r="A47" s="2" t="s">
        <v>56</v>
      </c>
      <c r="B47" s="3"/>
      <c r="C47" s="154">
        <f t="shared" si="17"/>
        <v>439.67335500000002</v>
      </c>
      <c r="D47" s="154">
        <f t="shared" si="18"/>
        <v>2706.3560000000002</v>
      </c>
      <c r="E47" s="154">
        <f t="shared" si="19"/>
        <v>3112.3090000000002</v>
      </c>
      <c r="F47" s="154">
        <f t="shared" si="20"/>
        <v>3579.1550000000002</v>
      </c>
      <c r="G47" s="154">
        <f t="shared" si="21"/>
        <v>3579</v>
      </c>
      <c r="H47" s="210">
        <f t="shared" si="22"/>
        <v>3579</v>
      </c>
      <c r="I47" s="208">
        <v>412.065</v>
      </c>
      <c r="J47" s="70">
        <f t="shared" si="23"/>
        <v>27.608355000000003</v>
      </c>
      <c r="K47" s="208">
        <f t="shared" si="24"/>
        <v>439.67335500000002</v>
      </c>
      <c r="L47" s="183">
        <v>2226</v>
      </c>
      <c r="M47" s="174">
        <f t="shared" si="8"/>
        <v>1353</v>
      </c>
    </row>
    <row r="48" spans="1:13" x14ac:dyDescent="0.3">
      <c r="A48" s="2" t="s">
        <v>57</v>
      </c>
      <c r="B48" s="3"/>
      <c r="C48" s="154">
        <f t="shared" si="17"/>
        <v>464.36586899999998</v>
      </c>
      <c r="D48" s="154">
        <f t="shared" si="18"/>
        <v>2731.0479999999998</v>
      </c>
      <c r="E48" s="154">
        <f t="shared" si="19"/>
        <v>3140.7049999999999</v>
      </c>
      <c r="F48" s="154">
        <f t="shared" si="20"/>
        <v>3611.8110000000001</v>
      </c>
      <c r="G48" s="154">
        <f t="shared" si="21"/>
        <v>3612</v>
      </c>
      <c r="H48" s="210">
        <f t="shared" si="22"/>
        <v>3612</v>
      </c>
      <c r="I48" s="208">
        <v>435.20699999999999</v>
      </c>
      <c r="J48" s="70">
        <f t="shared" si="23"/>
        <v>29.158869000000003</v>
      </c>
      <c r="K48" s="208">
        <f t="shared" si="24"/>
        <v>464.36586899999998</v>
      </c>
      <c r="L48" s="183">
        <v>2245</v>
      </c>
      <c r="M48" s="174">
        <f t="shared" si="8"/>
        <v>1367</v>
      </c>
    </row>
    <row r="49" spans="1:13" x14ac:dyDescent="0.3">
      <c r="A49" s="2" t="s">
        <v>58</v>
      </c>
      <c r="B49" s="3"/>
      <c r="C49" s="154">
        <f t="shared" si="17"/>
        <v>500.57984899999997</v>
      </c>
      <c r="D49" s="154">
        <f t="shared" si="18"/>
        <v>2767.2620000000002</v>
      </c>
      <c r="E49" s="154">
        <f t="shared" si="19"/>
        <v>3182.3510000000001</v>
      </c>
      <c r="F49" s="154">
        <f t="shared" si="20"/>
        <v>3659.7040000000002</v>
      </c>
      <c r="G49" s="154">
        <f t="shared" si="21"/>
        <v>3660</v>
      </c>
      <c r="H49" s="210">
        <f t="shared" si="22"/>
        <v>3660</v>
      </c>
      <c r="I49" s="208">
        <v>469.14699999999999</v>
      </c>
      <c r="J49" s="70">
        <f t="shared" si="23"/>
        <v>31.432849000000001</v>
      </c>
      <c r="K49" s="208">
        <f t="shared" si="24"/>
        <v>500.57984899999997</v>
      </c>
      <c r="L49" s="183">
        <v>2272</v>
      </c>
      <c r="M49" s="174">
        <f t="shared" si="8"/>
        <v>1388</v>
      </c>
    </row>
    <row r="50" spans="1:13" x14ac:dyDescent="0.3">
      <c r="A50" s="2" t="s">
        <v>59</v>
      </c>
      <c r="B50" s="3"/>
      <c r="C50" s="154">
        <f t="shared" si="17"/>
        <v>474.33911799999998</v>
      </c>
      <c r="D50" s="154">
        <f t="shared" si="18"/>
        <v>2741.0219999999999</v>
      </c>
      <c r="E50" s="154">
        <f t="shared" si="19"/>
        <v>3152.1750000000002</v>
      </c>
      <c r="F50" s="154">
        <f t="shared" si="20"/>
        <v>3625.0010000000002</v>
      </c>
      <c r="G50" s="154">
        <f t="shared" si="21"/>
        <v>3625</v>
      </c>
      <c r="H50" s="210">
        <f t="shared" si="22"/>
        <v>3625</v>
      </c>
      <c r="I50" s="208">
        <v>444.55399999999997</v>
      </c>
      <c r="J50" s="70">
        <f t="shared" si="23"/>
        <v>29.785118000000001</v>
      </c>
      <c r="K50" s="208">
        <f t="shared" si="24"/>
        <v>474.33911799999998</v>
      </c>
      <c r="L50" s="183">
        <v>2252</v>
      </c>
      <c r="M50" s="174">
        <f t="shared" si="8"/>
        <v>1373</v>
      </c>
    </row>
    <row r="51" spans="1:13" x14ac:dyDescent="0.3">
      <c r="A51" s="2" t="s">
        <v>60</v>
      </c>
      <c r="B51" s="3"/>
      <c r="C51" s="154">
        <f t="shared" si="17"/>
        <v>455.04562399999998</v>
      </c>
      <c r="D51" s="154">
        <f t="shared" si="18"/>
        <v>2721.7280000000001</v>
      </c>
      <c r="E51" s="154">
        <f t="shared" si="19"/>
        <v>3129.9870000000001</v>
      </c>
      <c r="F51" s="154">
        <f t="shared" si="20"/>
        <v>3599.4850000000001</v>
      </c>
      <c r="G51" s="154">
        <f t="shared" si="21"/>
        <v>3599</v>
      </c>
      <c r="H51" s="210">
        <f t="shared" si="22"/>
        <v>3599</v>
      </c>
      <c r="I51" s="208">
        <v>426.47199999999998</v>
      </c>
      <c r="J51" s="70">
        <f t="shared" si="23"/>
        <v>28.573623999999999</v>
      </c>
      <c r="K51" s="208">
        <f t="shared" si="24"/>
        <v>455.04562399999998</v>
      </c>
      <c r="L51" s="183">
        <v>2238</v>
      </c>
      <c r="M51" s="174">
        <f t="shared" si="8"/>
        <v>1361</v>
      </c>
    </row>
    <row r="52" spans="1:13" x14ac:dyDescent="0.3">
      <c r="A52" s="2" t="s">
        <v>61</v>
      </c>
      <c r="B52" s="3"/>
      <c r="C52" s="154">
        <f t="shared" si="17"/>
        <v>534.45496500000002</v>
      </c>
      <c r="D52" s="154">
        <f t="shared" si="18"/>
        <v>2801.1370000000002</v>
      </c>
      <c r="E52" s="154">
        <f t="shared" si="19"/>
        <v>3221.308</v>
      </c>
      <c r="F52" s="154">
        <f t="shared" si="20"/>
        <v>3704.5039999999999</v>
      </c>
      <c r="G52" s="154">
        <f t="shared" si="21"/>
        <v>3705</v>
      </c>
      <c r="H52" s="210">
        <f t="shared" si="22"/>
        <v>3705</v>
      </c>
      <c r="I52" s="208">
        <v>500.89499999999998</v>
      </c>
      <c r="J52" s="70">
        <f t="shared" si="23"/>
        <v>33.559964999999998</v>
      </c>
      <c r="K52" s="208">
        <f t="shared" si="24"/>
        <v>534.45496500000002</v>
      </c>
      <c r="L52" s="183">
        <v>2298</v>
      </c>
      <c r="M52" s="174">
        <f t="shared" si="8"/>
        <v>1407</v>
      </c>
    </row>
    <row r="53" spans="1:13" x14ac:dyDescent="0.3">
      <c r="A53" s="2" t="s">
        <v>71</v>
      </c>
      <c r="B53" s="3"/>
      <c r="C53" s="154">
        <f t="shared" si="17"/>
        <v>219.088177</v>
      </c>
      <c r="D53" s="154">
        <f t="shared" si="18"/>
        <v>2485.7710000000002</v>
      </c>
      <c r="E53" s="154">
        <f t="shared" si="19"/>
        <v>2858.6370000000002</v>
      </c>
      <c r="F53" s="154">
        <f t="shared" si="20"/>
        <v>3287.433</v>
      </c>
      <c r="G53" s="154">
        <f t="shared" si="21"/>
        <v>3287</v>
      </c>
      <c r="H53" s="210">
        <f t="shared" si="22"/>
        <v>3287</v>
      </c>
      <c r="I53" s="208">
        <v>205.33099999999999</v>
      </c>
      <c r="J53" s="70">
        <f t="shared" si="23"/>
        <v>13.757177</v>
      </c>
      <c r="K53" s="208">
        <f t="shared" si="24"/>
        <v>219.088177</v>
      </c>
      <c r="L53" s="183">
        <v>2058</v>
      </c>
      <c r="M53" s="174">
        <f t="shared" si="8"/>
        <v>1229</v>
      </c>
    </row>
    <row r="54" spans="1:13" x14ac:dyDescent="0.3">
      <c r="A54" s="5" t="s">
        <v>72</v>
      </c>
      <c r="B54" s="3"/>
      <c r="C54" s="154">
        <f t="shared" si="17"/>
        <v>266.89191099999999</v>
      </c>
      <c r="D54" s="154">
        <f t="shared" si="18"/>
        <v>2533.5740000000001</v>
      </c>
      <c r="E54" s="154">
        <f t="shared" si="19"/>
        <v>2913.61</v>
      </c>
      <c r="F54" s="154">
        <f t="shared" si="20"/>
        <v>3350.652</v>
      </c>
      <c r="G54" s="154">
        <f t="shared" si="21"/>
        <v>3351</v>
      </c>
      <c r="H54" s="210">
        <f t="shared" si="22"/>
        <v>3351</v>
      </c>
      <c r="I54" s="208">
        <v>250.13300000000001</v>
      </c>
      <c r="J54" s="70">
        <f t="shared" si="23"/>
        <v>16.758911000000001</v>
      </c>
      <c r="K54" s="208">
        <f t="shared" si="24"/>
        <v>266.89191099999999</v>
      </c>
      <c r="L54" s="183">
        <v>2094</v>
      </c>
      <c r="M54" s="178">
        <f t="shared" si="8"/>
        <v>1257</v>
      </c>
    </row>
    <row r="55" spans="1:13" x14ac:dyDescent="0.3">
      <c r="A55" s="5" t="s">
        <v>73</v>
      </c>
      <c r="B55" s="3"/>
      <c r="C55" s="154">
        <f t="shared" si="17"/>
        <v>345.20117499999998</v>
      </c>
      <c r="D55" s="154">
        <f t="shared" si="18"/>
        <v>2611.884</v>
      </c>
      <c r="E55" s="154">
        <f t="shared" si="19"/>
        <v>3003.6669999999999</v>
      </c>
      <c r="F55" s="154">
        <f t="shared" si="20"/>
        <v>3454.2170000000001</v>
      </c>
      <c r="G55" s="154">
        <f t="shared" si="21"/>
        <v>3454</v>
      </c>
      <c r="H55" s="210">
        <f t="shared" si="22"/>
        <v>3454</v>
      </c>
      <c r="I55" s="208">
        <v>323.52499999999998</v>
      </c>
      <c r="J55" s="70">
        <f t="shared" si="23"/>
        <v>21.676175000000001</v>
      </c>
      <c r="K55" s="208">
        <f t="shared" si="24"/>
        <v>345.20117499999998</v>
      </c>
      <c r="L55" s="183">
        <v>2154</v>
      </c>
      <c r="M55" s="174">
        <f t="shared" si="8"/>
        <v>1300</v>
      </c>
    </row>
    <row r="56" spans="1:13" x14ac:dyDescent="0.3">
      <c r="A56" s="5" t="s">
        <v>74</v>
      </c>
      <c r="B56" s="3"/>
      <c r="C56" s="154">
        <f t="shared" si="17"/>
        <v>377.45978600000001</v>
      </c>
      <c r="D56" s="154">
        <f t="shared" si="18"/>
        <v>2644.1419999999998</v>
      </c>
      <c r="E56" s="154">
        <f t="shared" si="19"/>
        <v>3040.7629999999999</v>
      </c>
      <c r="F56" s="154">
        <f t="shared" si="20"/>
        <v>3496.877</v>
      </c>
      <c r="G56" s="154">
        <f t="shared" si="21"/>
        <v>3497</v>
      </c>
      <c r="H56" s="210">
        <f t="shared" si="22"/>
        <v>3497</v>
      </c>
      <c r="I56" s="208">
        <v>353.75799999999998</v>
      </c>
      <c r="J56" s="70">
        <f t="shared" si="23"/>
        <v>23.701785999999998</v>
      </c>
      <c r="K56" s="208">
        <f t="shared" si="24"/>
        <v>377.45978600000001</v>
      </c>
      <c r="L56" s="183">
        <v>2179</v>
      </c>
      <c r="M56" s="174">
        <f t="shared" si="8"/>
        <v>1318</v>
      </c>
    </row>
    <row r="57" spans="1:13" x14ac:dyDescent="0.3">
      <c r="A57" s="5" t="s">
        <v>75</v>
      </c>
      <c r="B57" s="3"/>
      <c r="C57" s="154">
        <f t="shared" si="17"/>
        <v>439.67335500000002</v>
      </c>
      <c r="D57" s="154">
        <f t="shared" si="18"/>
        <v>2706.3560000000002</v>
      </c>
      <c r="E57" s="154">
        <f t="shared" si="19"/>
        <v>3112.3090000000002</v>
      </c>
      <c r="F57" s="154">
        <f t="shared" si="20"/>
        <v>3579.1550000000002</v>
      </c>
      <c r="G57" s="154">
        <f t="shared" si="21"/>
        <v>3579</v>
      </c>
      <c r="H57" s="210">
        <f t="shared" si="22"/>
        <v>3579</v>
      </c>
      <c r="I57" s="208">
        <v>412.065</v>
      </c>
      <c r="J57" s="70">
        <f t="shared" si="23"/>
        <v>27.608355000000003</v>
      </c>
      <c r="K57" s="208">
        <f t="shared" si="24"/>
        <v>439.67335500000002</v>
      </c>
      <c r="L57" s="183">
        <v>2226</v>
      </c>
      <c r="M57" s="174">
        <f t="shared" si="8"/>
        <v>1353</v>
      </c>
    </row>
    <row r="58" spans="1:13" x14ac:dyDescent="0.3">
      <c r="A58" s="5" t="s">
        <v>76</v>
      </c>
      <c r="B58" s="3"/>
      <c r="C58" s="154">
        <f t="shared" si="17"/>
        <v>464.36586899999998</v>
      </c>
      <c r="D58" s="154">
        <f t="shared" si="18"/>
        <v>2731.0479999999998</v>
      </c>
      <c r="E58" s="154">
        <f t="shared" si="19"/>
        <v>3140.7049999999999</v>
      </c>
      <c r="F58" s="154">
        <f t="shared" si="20"/>
        <v>3611.8110000000001</v>
      </c>
      <c r="G58" s="154">
        <f t="shared" si="21"/>
        <v>3612</v>
      </c>
      <c r="H58" s="210">
        <f t="shared" si="22"/>
        <v>3612</v>
      </c>
      <c r="I58" s="208">
        <v>435.20699999999999</v>
      </c>
      <c r="J58" s="70">
        <f t="shared" si="23"/>
        <v>29.158869000000003</v>
      </c>
      <c r="K58" s="208">
        <f t="shared" si="24"/>
        <v>464.36586899999998</v>
      </c>
      <c r="L58" s="183">
        <v>2245</v>
      </c>
      <c r="M58" s="174">
        <f t="shared" si="8"/>
        <v>1367</v>
      </c>
    </row>
    <row r="59" spans="1:13" x14ac:dyDescent="0.3">
      <c r="A59" s="5" t="s">
        <v>77</v>
      </c>
      <c r="B59" s="3"/>
      <c r="C59" s="154">
        <f t="shared" si="17"/>
        <v>500.57984899999997</v>
      </c>
      <c r="D59" s="154">
        <f t="shared" si="18"/>
        <v>2767.2620000000002</v>
      </c>
      <c r="E59" s="154">
        <f t="shared" si="19"/>
        <v>3182.3510000000001</v>
      </c>
      <c r="F59" s="154">
        <f t="shared" si="20"/>
        <v>3659.7040000000002</v>
      </c>
      <c r="G59" s="154">
        <f t="shared" si="21"/>
        <v>3660</v>
      </c>
      <c r="H59" s="210">
        <f t="shared" si="22"/>
        <v>3660</v>
      </c>
      <c r="I59" s="208">
        <v>469.14699999999999</v>
      </c>
      <c r="J59" s="70">
        <f t="shared" si="23"/>
        <v>31.432849000000001</v>
      </c>
      <c r="K59" s="208">
        <f t="shared" si="24"/>
        <v>500.57984899999997</v>
      </c>
      <c r="L59" s="183">
        <v>2272</v>
      </c>
      <c r="M59" s="174">
        <f t="shared" si="8"/>
        <v>1388</v>
      </c>
    </row>
    <row r="60" spans="1:13" x14ac:dyDescent="0.3">
      <c r="A60" s="5" t="s">
        <v>78</v>
      </c>
      <c r="B60" s="3"/>
      <c r="C60" s="154">
        <f t="shared" si="17"/>
        <v>534.45496500000002</v>
      </c>
      <c r="D60" s="154">
        <f t="shared" si="18"/>
        <v>2801.1370000000002</v>
      </c>
      <c r="E60" s="154">
        <f t="shared" si="19"/>
        <v>3221.308</v>
      </c>
      <c r="F60" s="154">
        <f t="shared" si="20"/>
        <v>3704.5039999999999</v>
      </c>
      <c r="G60" s="154">
        <f t="shared" si="21"/>
        <v>3705</v>
      </c>
      <c r="H60" s="210">
        <f t="shared" si="22"/>
        <v>3705</v>
      </c>
      <c r="I60" s="208">
        <v>500.89499999999998</v>
      </c>
      <c r="J60" s="70">
        <f t="shared" si="23"/>
        <v>33.559964999999998</v>
      </c>
      <c r="K60" s="208">
        <f t="shared" si="24"/>
        <v>534.45496500000002</v>
      </c>
      <c r="L60" s="183">
        <v>2298</v>
      </c>
      <c r="M60" s="174">
        <f t="shared" si="8"/>
        <v>1407</v>
      </c>
    </row>
    <row r="61" spans="1:13" x14ac:dyDescent="0.3">
      <c r="A61" s="8"/>
      <c r="B61" s="42"/>
      <c r="C61" s="120"/>
      <c r="D61" s="54"/>
      <c r="E61" s="52"/>
      <c r="F61" s="52"/>
      <c r="G61" s="52"/>
      <c r="H61" s="213"/>
      <c r="I61" s="208"/>
      <c r="K61" s="208"/>
      <c r="L61" s="186"/>
      <c r="M61" s="177"/>
    </row>
    <row r="62" spans="1:13" x14ac:dyDescent="0.3">
      <c r="A62" s="5"/>
      <c r="B62" s="3"/>
      <c r="D62" s="47"/>
      <c r="E62" s="48"/>
      <c r="F62" s="48"/>
      <c r="G62" s="48"/>
      <c r="H62" s="211"/>
      <c r="I62" s="208"/>
      <c r="K62" s="208"/>
      <c r="L62" s="184"/>
      <c r="M62" s="175"/>
    </row>
    <row r="63" spans="1:13" x14ac:dyDescent="0.3">
      <c r="A63" s="2" t="s">
        <v>62</v>
      </c>
      <c r="B63" s="152">
        <f>B10</f>
        <v>2266.6824179999999</v>
      </c>
      <c r="C63" s="154">
        <f t="shared" ref="C63:C69" si="25">K63</f>
        <v>252.155574</v>
      </c>
      <c r="D63" s="154">
        <f t="shared" ref="D63:D69" si="26">ROUND(SUM($B$10,C63),3)</f>
        <v>2518.8380000000002</v>
      </c>
      <c r="E63" s="154">
        <f t="shared" ref="E63:E69" si="27">ROUND(D63+(D63*$E$8),3)</f>
        <v>2896.6640000000002</v>
      </c>
      <c r="F63" s="154">
        <f t="shared" ref="F63:F69" si="28">ROUND(E63+(E63*$F$8),3)</f>
        <v>3331.1640000000002</v>
      </c>
      <c r="G63" s="154">
        <f t="shared" ref="G63:G69" si="29">ROUND(F63,0)</f>
        <v>3331</v>
      </c>
      <c r="H63" s="210">
        <f t="shared" ref="H63:H69" si="30">IF(G63-L63=$H$10-$L$10,G63,IF(G63-L63&lt;$G$10-$L$10,G63+0,IF(G63-L63&gt;$G$10-$L$10,G63-0,FALSE)))</f>
        <v>3331</v>
      </c>
      <c r="I63" s="208">
        <v>236.322</v>
      </c>
      <c r="J63" s="70">
        <f t="shared" ref="J63:J69" si="31">I63*6.7%</f>
        <v>15.833574</v>
      </c>
      <c r="K63" s="208">
        <f t="shared" ref="K63:K69" si="32">I63+J63</f>
        <v>252.155574</v>
      </c>
      <c r="L63" s="183">
        <v>2083</v>
      </c>
      <c r="M63" s="174">
        <f t="shared" si="8"/>
        <v>1248</v>
      </c>
    </row>
    <row r="64" spans="1:13" x14ac:dyDescent="0.3">
      <c r="A64" s="2" t="s">
        <v>63</v>
      </c>
      <c r="B64" s="3"/>
      <c r="C64" s="154">
        <f t="shared" si="25"/>
        <v>308.45369499999998</v>
      </c>
      <c r="D64" s="154">
        <f t="shared" si="26"/>
        <v>2575.136</v>
      </c>
      <c r="E64" s="154">
        <f t="shared" si="27"/>
        <v>2961.4059999999999</v>
      </c>
      <c r="F64" s="154">
        <f t="shared" si="28"/>
        <v>3405.6170000000002</v>
      </c>
      <c r="G64" s="154">
        <f t="shared" si="29"/>
        <v>3406</v>
      </c>
      <c r="H64" s="210">
        <f t="shared" si="30"/>
        <v>3406</v>
      </c>
      <c r="I64" s="208">
        <v>289.08499999999998</v>
      </c>
      <c r="J64" s="70">
        <f t="shared" si="31"/>
        <v>19.368694999999999</v>
      </c>
      <c r="K64" s="208">
        <f t="shared" si="32"/>
        <v>308.45369499999998</v>
      </c>
      <c r="L64" s="183">
        <v>2126</v>
      </c>
      <c r="M64" s="174">
        <f t="shared" si="8"/>
        <v>1280</v>
      </c>
    </row>
    <row r="65" spans="1:13" x14ac:dyDescent="0.3">
      <c r="A65" s="2" t="s">
        <v>64</v>
      </c>
      <c r="B65" s="3"/>
      <c r="C65" s="154">
        <f t="shared" si="25"/>
        <v>350.01547899999997</v>
      </c>
      <c r="D65" s="154">
        <f t="shared" si="26"/>
        <v>2616.6979999999999</v>
      </c>
      <c r="E65" s="154">
        <f t="shared" si="27"/>
        <v>3009.203</v>
      </c>
      <c r="F65" s="154">
        <f t="shared" si="28"/>
        <v>3460.5830000000001</v>
      </c>
      <c r="G65" s="154">
        <f t="shared" si="29"/>
        <v>3461</v>
      </c>
      <c r="H65" s="210">
        <f t="shared" si="30"/>
        <v>3461</v>
      </c>
      <c r="I65" s="208">
        <v>328.03699999999998</v>
      </c>
      <c r="J65" s="70">
        <f t="shared" si="31"/>
        <v>21.978479</v>
      </c>
      <c r="K65" s="208">
        <f t="shared" si="32"/>
        <v>350.01547899999997</v>
      </c>
      <c r="L65" s="183">
        <v>2158</v>
      </c>
      <c r="M65" s="174">
        <f t="shared" si="8"/>
        <v>1303</v>
      </c>
    </row>
    <row r="66" spans="1:13" x14ac:dyDescent="0.3">
      <c r="A66" s="2" t="s">
        <v>65</v>
      </c>
      <c r="B66" s="3"/>
      <c r="C66" s="154">
        <f t="shared" si="25"/>
        <v>344.16938599999997</v>
      </c>
      <c r="D66" s="154">
        <f t="shared" si="26"/>
        <v>2610.8519999999999</v>
      </c>
      <c r="E66" s="154">
        <f t="shared" si="27"/>
        <v>3002.48</v>
      </c>
      <c r="F66" s="154">
        <f t="shared" si="28"/>
        <v>3452.8519999999999</v>
      </c>
      <c r="G66" s="154">
        <f t="shared" si="29"/>
        <v>3453</v>
      </c>
      <c r="H66" s="210">
        <f t="shared" si="30"/>
        <v>3453</v>
      </c>
      <c r="I66" s="208">
        <v>322.55799999999999</v>
      </c>
      <c r="J66" s="70">
        <f t="shared" si="31"/>
        <v>21.611386</v>
      </c>
      <c r="K66" s="208">
        <f t="shared" si="32"/>
        <v>344.16938599999997</v>
      </c>
      <c r="L66" s="183">
        <v>2153</v>
      </c>
      <c r="M66" s="174">
        <f t="shared" si="8"/>
        <v>1300</v>
      </c>
    </row>
    <row r="67" spans="1:13" x14ac:dyDescent="0.3">
      <c r="A67" s="2" t="s">
        <v>66</v>
      </c>
      <c r="B67" s="3"/>
      <c r="C67" s="154">
        <f t="shared" si="25"/>
        <v>362.138733</v>
      </c>
      <c r="D67" s="154">
        <f t="shared" si="26"/>
        <v>2628.8209999999999</v>
      </c>
      <c r="E67" s="154">
        <f t="shared" si="27"/>
        <v>3023.1439999999998</v>
      </c>
      <c r="F67" s="154">
        <f t="shared" si="28"/>
        <v>3476.616</v>
      </c>
      <c r="G67" s="154">
        <f t="shared" si="29"/>
        <v>3477</v>
      </c>
      <c r="H67" s="210">
        <f t="shared" si="30"/>
        <v>3477</v>
      </c>
      <c r="I67" s="208">
        <v>339.399</v>
      </c>
      <c r="J67" s="70">
        <f t="shared" si="31"/>
        <v>22.739733000000001</v>
      </c>
      <c r="K67" s="208">
        <f t="shared" si="32"/>
        <v>362.138733</v>
      </c>
      <c r="L67" s="183">
        <v>2167</v>
      </c>
      <c r="M67" s="174">
        <f t="shared" si="8"/>
        <v>1310</v>
      </c>
    </row>
    <row r="68" spans="1:13" x14ac:dyDescent="0.3">
      <c r="A68" s="2" t="s">
        <v>67</v>
      </c>
      <c r="B68" s="3"/>
      <c r="C68" s="154">
        <f t="shared" si="25"/>
        <v>361.17523199999999</v>
      </c>
      <c r="D68" s="154">
        <f t="shared" si="26"/>
        <v>2627.8580000000002</v>
      </c>
      <c r="E68" s="154">
        <f t="shared" si="27"/>
        <v>3022.0369999999998</v>
      </c>
      <c r="F68" s="154">
        <f t="shared" si="28"/>
        <v>3475.3429999999998</v>
      </c>
      <c r="G68" s="154">
        <f t="shared" si="29"/>
        <v>3475</v>
      </c>
      <c r="H68" s="210">
        <f t="shared" si="30"/>
        <v>3475</v>
      </c>
      <c r="I68" s="208">
        <v>338.49599999999998</v>
      </c>
      <c r="J68" s="70">
        <f t="shared" si="31"/>
        <v>22.679231999999999</v>
      </c>
      <c r="K68" s="208">
        <f t="shared" si="32"/>
        <v>361.17523199999999</v>
      </c>
      <c r="L68" s="183">
        <v>2166</v>
      </c>
      <c r="M68" s="174">
        <f t="shared" si="8"/>
        <v>1309</v>
      </c>
    </row>
    <row r="69" spans="1:13" x14ac:dyDescent="0.3">
      <c r="A69" s="2" t="s">
        <v>68</v>
      </c>
      <c r="B69" s="3"/>
      <c r="C69" s="154">
        <f t="shared" si="25"/>
        <v>399.46986200000003</v>
      </c>
      <c r="D69" s="154">
        <f t="shared" si="26"/>
        <v>2666.152</v>
      </c>
      <c r="E69" s="154">
        <f t="shared" si="27"/>
        <v>3066.0749999999998</v>
      </c>
      <c r="F69" s="154">
        <f t="shared" si="28"/>
        <v>3525.9859999999999</v>
      </c>
      <c r="G69" s="154">
        <f t="shared" si="29"/>
        <v>3526</v>
      </c>
      <c r="H69" s="210">
        <f t="shared" si="30"/>
        <v>3526</v>
      </c>
      <c r="I69" s="208">
        <v>374.38600000000002</v>
      </c>
      <c r="J69" s="70">
        <f t="shared" si="31"/>
        <v>25.083862000000003</v>
      </c>
      <c r="K69" s="208">
        <f t="shared" si="32"/>
        <v>399.46986200000003</v>
      </c>
      <c r="L69" s="183">
        <v>2195</v>
      </c>
      <c r="M69" s="174">
        <f t="shared" si="8"/>
        <v>1331</v>
      </c>
    </row>
    <row r="70" spans="1:13" ht="13.5" thickBot="1" x14ac:dyDescent="0.35">
      <c r="A70" s="59"/>
      <c r="B70" s="60"/>
      <c r="C70" s="61"/>
      <c r="D70" s="60"/>
      <c r="E70" s="60"/>
      <c r="F70" s="27"/>
      <c r="G70" s="27"/>
      <c r="H70" s="85"/>
      <c r="I70" s="234"/>
      <c r="J70" s="1"/>
      <c r="K70" s="208"/>
      <c r="L70" s="180"/>
      <c r="M70" s="180"/>
    </row>
    <row r="71" spans="1:13" x14ac:dyDescent="0.3">
      <c r="A71" s="3"/>
      <c r="B71" s="3"/>
      <c r="C71" s="3"/>
      <c r="D71" s="3"/>
      <c r="E71" s="3"/>
      <c r="F71" s="28"/>
      <c r="G71" s="28"/>
      <c r="H71" s="44"/>
      <c r="J71" s="136"/>
      <c r="K71" s="208"/>
      <c r="L71" s="136"/>
      <c r="M71" s="136"/>
    </row>
    <row r="72" spans="1:13" x14ac:dyDescent="0.3">
      <c r="A72" s="150" t="s">
        <v>173</v>
      </c>
      <c r="K72" s="208"/>
    </row>
    <row r="73" spans="1:13" x14ac:dyDescent="0.3">
      <c r="K73" s="208"/>
    </row>
    <row r="74" spans="1:13" x14ac:dyDescent="0.3">
      <c r="A74" s="150" t="s">
        <v>174</v>
      </c>
      <c r="K74" s="208"/>
    </row>
    <row r="75" spans="1:13" x14ac:dyDescent="0.3">
      <c r="G75" s="3" t="s">
        <v>191</v>
      </c>
    </row>
    <row r="76" spans="1:13" x14ac:dyDescent="0.3">
      <c r="D76" s="10" t="s">
        <v>176</v>
      </c>
      <c r="E76" s="197">
        <v>1124.569</v>
      </c>
      <c r="F76" s="197"/>
      <c r="G76" s="10" t="s">
        <v>176</v>
      </c>
      <c r="H76" s="197">
        <v>1282.008</v>
      </c>
      <c r="I76" s="216"/>
    </row>
    <row r="77" spans="1:13" x14ac:dyDescent="0.3">
      <c r="D77" s="10" t="s">
        <v>177</v>
      </c>
      <c r="E77" s="197">
        <f>40.653*1.06</f>
        <v>43.092179999999999</v>
      </c>
      <c r="G77" s="10" t="s">
        <v>177</v>
      </c>
      <c r="H77" s="197">
        <f>40.653*1.06</f>
        <v>43.092179999999999</v>
      </c>
      <c r="I77" s="217"/>
      <c r="J77" s="207"/>
    </row>
    <row r="78" spans="1:13" x14ac:dyDescent="0.3">
      <c r="D78" s="10" t="s">
        <v>178</v>
      </c>
      <c r="E78" s="197">
        <f>218.29*1.067</f>
        <v>232.91542999999999</v>
      </c>
      <c r="G78" s="10" t="s">
        <v>178</v>
      </c>
      <c r="H78" s="197">
        <f>218.29*1.067</f>
        <v>232.91542999999999</v>
      </c>
      <c r="I78" s="217"/>
      <c r="J78" s="207"/>
    </row>
    <row r="79" spans="1:13" x14ac:dyDescent="0.3">
      <c r="D79" s="10" t="s">
        <v>179</v>
      </c>
      <c r="E79" s="197">
        <f>278.924*1.067</f>
        <v>297.61190799999997</v>
      </c>
      <c r="G79" s="10" t="s">
        <v>179</v>
      </c>
      <c r="H79" s="197">
        <f>278.924*1.067</f>
        <v>297.61190799999997</v>
      </c>
      <c r="I79" s="217"/>
      <c r="J79" s="207"/>
    </row>
    <row r="80" spans="1:13" x14ac:dyDescent="0.3">
      <c r="D80" s="10" t="s">
        <v>175</v>
      </c>
      <c r="E80" s="197">
        <f>536.315*1.06</f>
        <v>568.49390000000005</v>
      </c>
      <c r="G80" s="10" t="s">
        <v>175</v>
      </c>
      <c r="H80" s="197">
        <f>536.315*1.06</f>
        <v>568.49390000000005</v>
      </c>
      <c r="I80" s="217"/>
      <c r="J80" s="207"/>
    </row>
    <row r="81" spans="5:9" ht="13.5" thickBot="1" x14ac:dyDescent="0.35">
      <c r="E81" s="215">
        <f>SUM(E76:E80)</f>
        <v>2266.6824179999999</v>
      </c>
      <c r="F81" s="3"/>
      <c r="H81" s="215">
        <f>SUM(H76:H80)</f>
        <v>2424.1214180000002</v>
      </c>
      <c r="I81" s="218"/>
    </row>
    <row r="84" spans="5:9" x14ac:dyDescent="0.3">
      <c r="E84" s="235"/>
    </row>
  </sheetData>
  <mergeCells count="1">
    <mergeCell ref="A1:H1"/>
  </mergeCells>
  <phoneticPr fontId="12" type="noConversion"/>
  <printOptions horizontalCentered="1"/>
  <pageMargins left="0.74803149606299213" right="0.74803149606299213" top="0.78740157480314965" bottom="0.78740157480314965" header="0.51181102362204722" footer="0.51181102362204722"/>
  <pageSetup paperSize="9" scale="59" orientation="portrait" r:id="rId1"/>
  <headerFooter alignWithMargins="0"/>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topLeftCell="A63" workbookViewId="0">
      <selection activeCell="G86" sqref="G86"/>
    </sheetView>
  </sheetViews>
  <sheetFormatPr defaultRowHeight="13" x14ac:dyDescent="0.3"/>
  <cols>
    <col min="1" max="1" width="7.25" style="1" customWidth="1"/>
    <col min="2" max="2" width="9" style="74"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9" ht="13.5" thickBot="1" x14ac:dyDescent="0.35">
      <c r="B1" s="61"/>
    </row>
    <row r="2" spans="1:9" x14ac:dyDescent="0.3">
      <c r="A2" s="68"/>
      <c r="B2" s="13" t="s">
        <v>0</v>
      </c>
      <c r="C2" s="329" t="s">
        <v>98</v>
      </c>
      <c r="D2" s="330"/>
      <c r="E2" s="331"/>
      <c r="F2"/>
    </row>
    <row r="3" spans="1:9" x14ac:dyDescent="0.3">
      <c r="A3" s="69"/>
      <c r="B3" s="10"/>
      <c r="C3" s="20"/>
      <c r="E3" s="57"/>
      <c r="F3"/>
      <c r="G3" s="189"/>
      <c r="H3" s="189"/>
      <c r="I3" s="192"/>
    </row>
    <row r="4" spans="1:9" x14ac:dyDescent="0.3">
      <c r="A4" s="69"/>
      <c r="B4" s="341" t="s">
        <v>90</v>
      </c>
      <c r="C4" s="342"/>
      <c r="D4" s="342"/>
      <c r="E4" s="343"/>
      <c r="F4"/>
      <c r="G4" s="189"/>
      <c r="H4" s="189"/>
      <c r="I4" s="193"/>
    </row>
    <row r="5" spans="1:9" x14ac:dyDescent="0.3">
      <c r="A5" s="69"/>
      <c r="B5" s="107" t="str">
        <f>LPG!F3</f>
        <v>EFFECTIVE 05 NOVEMBER 2025</v>
      </c>
      <c r="C5" s="108"/>
      <c r="D5" s="109"/>
      <c r="E5" s="110"/>
      <c r="F5"/>
      <c r="G5" s="3"/>
      <c r="H5" s="189"/>
      <c r="I5" s="3"/>
    </row>
    <row r="6" spans="1:9" x14ac:dyDescent="0.3">
      <c r="A6" s="69"/>
      <c r="B6"/>
      <c r="C6"/>
      <c r="D6"/>
      <c r="E6" s="72"/>
      <c r="F6"/>
      <c r="G6" s="3"/>
      <c r="H6" s="189"/>
      <c r="I6" s="3"/>
    </row>
    <row r="7" spans="1:9" x14ac:dyDescent="0.3">
      <c r="A7" s="69"/>
      <c r="B7" s="75" t="s">
        <v>2</v>
      </c>
      <c r="C7" s="3" t="s">
        <v>79</v>
      </c>
      <c r="D7" s="3" t="s">
        <v>80</v>
      </c>
      <c r="E7" s="64" t="s">
        <v>5</v>
      </c>
      <c r="F7"/>
      <c r="G7" s="3"/>
      <c r="H7" s="189"/>
      <c r="I7" s="3"/>
    </row>
    <row r="8" spans="1:9" x14ac:dyDescent="0.3">
      <c r="A8" s="69"/>
      <c r="B8" s="75" t="s">
        <v>81</v>
      </c>
      <c r="C8" s="3" t="s">
        <v>82</v>
      </c>
      <c r="D8" s="3" t="s">
        <v>83</v>
      </c>
      <c r="E8" s="64" t="s">
        <v>84</v>
      </c>
      <c r="F8"/>
      <c r="G8" s="3"/>
      <c r="H8" s="189"/>
      <c r="I8" s="3"/>
    </row>
    <row r="9" spans="1:9" x14ac:dyDescent="0.3">
      <c r="A9" s="69"/>
      <c r="B9" s="75" t="s">
        <v>85</v>
      </c>
      <c r="C9" s="3" t="s">
        <v>23</v>
      </c>
      <c r="D9" s="3"/>
      <c r="E9" s="64" t="s">
        <v>23</v>
      </c>
      <c r="F9"/>
      <c r="G9" s="3"/>
      <c r="H9" s="189"/>
      <c r="I9" s="3"/>
    </row>
    <row r="10" spans="1:9" x14ac:dyDescent="0.3">
      <c r="A10" s="69"/>
      <c r="B10" s="75"/>
      <c r="C10" s="42"/>
      <c r="D10" s="42"/>
      <c r="E10" s="65"/>
      <c r="F10"/>
      <c r="G10" s="3"/>
      <c r="H10" s="189"/>
      <c r="I10" s="3"/>
    </row>
    <row r="11" spans="1:9" s="246" customFormat="1" x14ac:dyDescent="0.3">
      <c r="A11" s="242"/>
      <c r="B11" s="75" t="s">
        <v>25</v>
      </c>
      <c r="C11" s="268">
        <f>1194.318-1</f>
        <v>1193.318</v>
      </c>
      <c r="D11" s="230">
        <v>3.8</v>
      </c>
      <c r="E11" s="267">
        <f>$C$11+D11</f>
        <v>1197.1179999999999</v>
      </c>
      <c r="F11" s="243"/>
      <c r="G11" s="244"/>
      <c r="H11" s="245"/>
    </row>
    <row r="12" spans="1:9" s="246" customFormat="1" x14ac:dyDescent="0.3">
      <c r="A12" s="242"/>
      <c r="B12" s="75" t="s">
        <v>26</v>
      </c>
      <c r="C12" s="15"/>
      <c r="D12" s="70">
        <v>10.199999999999999</v>
      </c>
      <c r="E12" s="168">
        <f>$C$11+D12</f>
        <v>1203.518</v>
      </c>
      <c r="F12" s="243"/>
      <c r="G12" s="244"/>
      <c r="H12" s="245"/>
    </row>
    <row r="13" spans="1:9" s="246" customFormat="1" x14ac:dyDescent="0.3">
      <c r="A13" s="242"/>
      <c r="B13" s="75" t="s">
        <v>27</v>
      </c>
      <c r="C13" s="15"/>
      <c r="D13" s="70">
        <v>16</v>
      </c>
      <c r="E13" s="168">
        <f t="shared" ref="E13:E27" si="0">$C$11+D13</f>
        <v>1209.318</v>
      </c>
      <c r="F13" s="243"/>
      <c r="G13" s="244"/>
      <c r="H13" s="245"/>
    </row>
    <row r="14" spans="1:9" s="246" customFormat="1" x14ac:dyDescent="0.3">
      <c r="A14" s="242"/>
      <c r="B14" s="75" t="s">
        <v>28</v>
      </c>
      <c r="C14" s="15"/>
      <c r="D14" s="70">
        <v>23.4</v>
      </c>
      <c r="E14" s="168">
        <f t="shared" si="0"/>
        <v>1216.7180000000001</v>
      </c>
      <c r="F14" s="243"/>
      <c r="G14" s="244"/>
      <c r="H14" s="245"/>
    </row>
    <row r="15" spans="1:9" s="246" customFormat="1" x14ac:dyDescent="0.3">
      <c r="A15" s="242"/>
      <c r="B15" s="75" t="s">
        <v>29</v>
      </c>
      <c r="C15" s="15"/>
      <c r="D15" s="70">
        <v>34</v>
      </c>
      <c r="E15" s="168">
        <f t="shared" si="0"/>
        <v>1227.318</v>
      </c>
      <c r="F15" s="243"/>
      <c r="G15" s="244"/>
      <c r="H15" s="245"/>
    </row>
    <row r="16" spans="1:9" s="246" customFormat="1" x14ac:dyDescent="0.3">
      <c r="A16" s="242"/>
      <c r="B16" s="75" t="s">
        <v>30</v>
      </c>
      <c r="C16" s="15"/>
      <c r="D16" s="70">
        <v>49.2</v>
      </c>
      <c r="E16" s="168">
        <f t="shared" si="0"/>
        <v>1242.518</v>
      </c>
      <c r="F16" s="243"/>
      <c r="G16" s="244"/>
      <c r="H16" s="245"/>
    </row>
    <row r="17" spans="1:8" s="246" customFormat="1" x14ac:dyDescent="0.3">
      <c r="A17" s="242"/>
      <c r="B17" s="75" t="s">
        <v>31</v>
      </c>
      <c r="C17" s="15"/>
      <c r="D17" s="70">
        <v>62.8</v>
      </c>
      <c r="E17" s="168">
        <f t="shared" si="0"/>
        <v>1256.1179999999999</v>
      </c>
      <c r="F17" s="243"/>
      <c r="G17" s="244"/>
      <c r="H17" s="245"/>
    </row>
    <row r="18" spans="1:8" s="246" customFormat="1" x14ac:dyDescent="0.3">
      <c r="A18" s="242"/>
      <c r="B18" s="75" t="s">
        <v>32</v>
      </c>
      <c r="C18" s="15"/>
      <c r="D18" s="70">
        <v>88.6</v>
      </c>
      <c r="E18" s="168">
        <f t="shared" si="0"/>
        <v>1281.9179999999999</v>
      </c>
      <c r="F18" s="243"/>
      <c r="G18" s="244"/>
      <c r="H18" s="245"/>
    </row>
    <row r="19" spans="1:8" s="246" customFormat="1" x14ac:dyDescent="0.3">
      <c r="A19" s="242"/>
      <c r="B19" s="75" t="s">
        <v>33</v>
      </c>
      <c r="C19" s="15"/>
      <c r="D19" s="70">
        <v>115.8</v>
      </c>
      <c r="E19" s="168">
        <f t="shared" si="0"/>
        <v>1309.1179999999999</v>
      </c>
      <c r="F19" s="243"/>
      <c r="G19" s="244"/>
      <c r="H19" s="245"/>
    </row>
    <row r="20" spans="1:8" x14ac:dyDescent="0.3">
      <c r="A20" s="69"/>
      <c r="B20" s="75" t="s">
        <v>34</v>
      </c>
      <c r="C20" s="15"/>
      <c r="D20" s="70">
        <v>123.1</v>
      </c>
      <c r="E20" s="168">
        <f t="shared" si="0"/>
        <v>1316.4179999999999</v>
      </c>
      <c r="F20" s="188"/>
      <c r="G20" s="202"/>
      <c r="H20" s="194"/>
    </row>
    <row r="21" spans="1:8" x14ac:dyDescent="0.3">
      <c r="A21" s="69"/>
      <c r="B21" s="75" t="s">
        <v>35</v>
      </c>
      <c r="C21" s="15"/>
      <c r="D21" s="70">
        <v>173.5</v>
      </c>
      <c r="E21" s="168">
        <f t="shared" si="0"/>
        <v>1366.818</v>
      </c>
      <c r="F21" s="188"/>
      <c r="G21" s="202"/>
      <c r="H21" s="194"/>
    </row>
    <row r="22" spans="1:8" x14ac:dyDescent="0.3">
      <c r="A22" s="69"/>
      <c r="B22" s="75" t="s">
        <v>36</v>
      </c>
      <c r="C22" s="15"/>
      <c r="D22" s="70">
        <v>180.4</v>
      </c>
      <c r="E22" s="168">
        <f t="shared" si="0"/>
        <v>1373.7180000000001</v>
      </c>
      <c r="F22" s="188"/>
      <c r="G22" s="202"/>
      <c r="H22" s="3"/>
    </row>
    <row r="23" spans="1:8" x14ac:dyDescent="0.3">
      <c r="A23" s="69"/>
      <c r="B23" s="75" t="s">
        <v>37</v>
      </c>
      <c r="C23" s="15"/>
      <c r="D23" s="70">
        <v>135.6</v>
      </c>
      <c r="E23" s="168">
        <f t="shared" si="0"/>
        <v>1328.9179999999999</v>
      </c>
      <c r="F23" s="188"/>
      <c r="G23" s="202"/>
      <c r="H23" s="3"/>
    </row>
    <row r="24" spans="1:8" x14ac:dyDescent="0.3">
      <c r="A24" s="69"/>
      <c r="B24" s="75" t="s">
        <v>38</v>
      </c>
      <c r="C24" s="15"/>
      <c r="D24" s="70">
        <v>181.8</v>
      </c>
      <c r="E24" s="168">
        <f t="shared" si="0"/>
        <v>1375.1179999999999</v>
      </c>
      <c r="F24" s="188"/>
      <c r="G24" s="202"/>
      <c r="H24" s="3"/>
    </row>
    <row r="25" spans="1:8" x14ac:dyDescent="0.3">
      <c r="A25" s="69"/>
      <c r="B25" s="75" t="s">
        <v>39</v>
      </c>
      <c r="C25" s="15"/>
      <c r="D25" s="70">
        <v>169.3</v>
      </c>
      <c r="E25" s="168">
        <f t="shared" si="0"/>
        <v>1362.6179999999999</v>
      </c>
      <c r="F25" s="188"/>
      <c r="G25" s="202"/>
      <c r="H25" s="3"/>
    </row>
    <row r="26" spans="1:8" s="246" customFormat="1" x14ac:dyDescent="0.3">
      <c r="A26" s="242"/>
      <c r="B26" s="76" t="s">
        <v>69</v>
      </c>
      <c r="C26" s="3"/>
      <c r="D26" s="70">
        <v>62.8</v>
      </c>
      <c r="E26" s="168">
        <f t="shared" si="0"/>
        <v>1256.1179999999999</v>
      </c>
      <c r="F26" s="243"/>
      <c r="G26" s="244"/>
      <c r="H26" s="248"/>
    </row>
    <row r="27" spans="1:8" x14ac:dyDescent="0.3">
      <c r="A27" s="69"/>
      <c r="B27" s="76" t="s">
        <v>70</v>
      </c>
      <c r="C27" s="3"/>
      <c r="D27" s="70">
        <v>169.3</v>
      </c>
      <c r="E27" s="168">
        <f t="shared" si="0"/>
        <v>1362.6179999999999</v>
      </c>
      <c r="F27" s="188"/>
      <c r="G27" s="202"/>
      <c r="H27" s="193"/>
    </row>
    <row r="28" spans="1:8" x14ac:dyDescent="0.3">
      <c r="A28" s="69"/>
      <c r="B28" s="75"/>
      <c r="C28" s="42"/>
      <c r="D28" s="42"/>
      <c r="E28" s="65"/>
      <c r="F28"/>
      <c r="G28" s="192"/>
      <c r="H28" s="193"/>
    </row>
    <row r="29" spans="1:8" x14ac:dyDescent="0.3">
      <c r="A29" s="69"/>
      <c r="B29" s="75"/>
      <c r="C29" s="3"/>
      <c r="D29" s="3"/>
      <c r="E29" s="64"/>
      <c r="F29"/>
      <c r="G29" s="192"/>
      <c r="H29" s="193"/>
    </row>
    <row r="30" spans="1:8" s="246" customFormat="1" x14ac:dyDescent="0.3">
      <c r="A30" s="242"/>
      <c r="B30" s="75" t="s">
        <v>40</v>
      </c>
      <c r="C30" s="15">
        <f>C11</f>
        <v>1193.318</v>
      </c>
      <c r="D30" s="70">
        <v>24.4</v>
      </c>
      <c r="E30" s="168">
        <f t="shared" ref="E30:E38" si="1">$C$11+D30</f>
        <v>1217.7180000000001</v>
      </c>
      <c r="F30" s="243"/>
      <c r="G30" s="244"/>
      <c r="H30" s="248"/>
    </row>
    <row r="31" spans="1:8" x14ac:dyDescent="0.3">
      <c r="A31" s="69"/>
      <c r="B31" s="75" t="s">
        <v>96</v>
      </c>
      <c r="C31" s="15"/>
      <c r="D31" s="70">
        <v>38.5</v>
      </c>
      <c r="E31" s="168">
        <f>$C$11+D31</f>
        <v>1231.818</v>
      </c>
      <c r="F31" s="188"/>
      <c r="G31" s="202"/>
      <c r="H31" s="193"/>
    </row>
    <row r="32" spans="1:8" x14ac:dyDescent="0.3">
      <c r="A32" s="69"/>
      <c r="B32" s="75" t="s">
        <v>41</v>
      </c>
      <c r="C32" s="15"/>
      <c r="D32" s="70">
        <v>30.4</v>
      </c>
      <c r="E32" s="168">
        <f t="shared" si="1"/>
        <v>1223.7180000000001</v>
      </c>
      <c r="F32" s="188"/>
      <c r="G32" s="202"/>
      <c r="H32" s="193"/>
    </row>
    <row r="33" spans="1:9" s="246" customFormat="1" x14ac:dyDescent="0.3">
      <c r="A33" s="242"/>
      <c r="B33" s="75" t="s">
        <v>42</v>
      </c>
      <c r="C33" s="15"/>
      <c r="D33" s="70">
        <v>43.3</v>
      </c>
      <c r="E33" s="168">
        <f t="shared" si="1"/>
        <v>1236.6179999999999</v>
      </c>
      <c r="F33" s="243"/>
      <c r="G33" s="244"/>
      <c r="H33" s="248"/>
    </row>
    <row r="34" spans="1:9" s="246" customFormat="1" x14ac:dyDescent="0.3">
      <c r="A34" s="242"/>
      <c r="B34" s="75" t="s">
        <v>43</v>
      </c>
      <c r="C34" s="15"/>
      <c r="D34" s="70">
        <v>59.4</v>
      </c>
      <c r="E34" s="168">
        <f t="shared" si="1"/>
        <v>1252.7180000000001</v>
      </c>
      <c r="F34" s="243"/>
      <c r="G34" s="244"/>
      <c r="H34" s="248"/>
    </row>
    <row r="35" spans="1:9" s="246" customFormat="1" x14ac:dyDescent="0.3">
      <c r="A35" s="242"/>
      <c r="B35" s="75" t="s">
        <v>44</v>
      </c>
      <c r="C35" s="15"/>
      <c r="D35" s="70">
        <v>56</v>
      </c>
      <c r="E35" s="168">
        <f t="shared" si="1"/>
        <v>1249.318</v>
      </c>
      <c r="F35" s="243"/>
      <c r="G35" s="244"/>
      <c r="H35" s="248"/>
    </row>
    <row r="36" spans="1:9" x14ac:dyDescent="0.3">
      <c r="A36" s="69"/>
      <c r="B36" s="75" t="s">
        <v>45</v>
      </c>
      <c r="C36" s="15"/>
      <c r="D36" s="70">
        <v>71</v>
      </c>
      <c r="E36" s="168">
        <f t="shared" si="1"/>
        <v>1264.318</v>
      </c>
      <c r="F36" s="188"/>
      <c r="G36" s="202"/>
      <c r="H36" s="193"/>
    </row>
    <row r="37" spans="1:9" x14ac:dyDescent="0.3">
      <c r="A37" s="69"/>
      <c r="B37" s="75" t="s">
        <v>46</v>
      </c>
      <c r="C37" s="15"/>
      <c r="D37" s="70">
        <v>76.7</v>
      </c>
      <c r="E37" s="168">
        <f t="shared" si="1"/>
        <v>1270.018</v>
      </c>
      <c r="F37" s="188"/>
      <c r="G37" s="202"/>
      <c r="H37" s="193"/>
    </row>
    <row r="38" spans="1:9" x14ac:dyDescent="0.3">
      <c r="A38" s="69"/>
      <c r="B38" s="75" t="s">
        <v>47</v>
      </c>
      <c r="C38" s="15"/>
      <c r="D38" s="70">
        <v>89.7</v>
      </c>
      <c r="E38" s="168">
        <f t="shared" si="1"/>
        <v>1283.018</v>
      </c>
      <c r="F38" s="188"/>
      <c r="G38" s="202"/>
      <c r="H38" s="193"/>
    </row>
    <row r="39" spans="1:9" x14ac:dyDescent="0.3">
      <c r="A39" s="69"/>
      <c r="B39" s="75"/>
      <c r="C39" s="42"/>
      <c r="D39" s="42"/>
      <c r="E39" s="65"/>
      <c r="F39"/>
      <c r="G39" s="192"/>
      <c r="H39" s="193"/>
    </row>
    <row r="40" spans="1:9" x14ac:dyDescent="0.3">
      <c r="A40" s="69"/>
      <c r="B40" s="75"/>
      <c r="C40" s="3"/>
      <c r="D40" s="3"/>
      <c r="E40" s="64"/>
      <c r="F40"/>
      <c r="G40" s="3"/>
      <c r="H40" s="192"/>
      <c r="I40" s="193"/>
    </row>
    <row r="41" spans="1:9" x14ac:dyDescent="0.3">
      <c r="A41" s="69"/>
      <c r="B41" s="75" t="s">
        <v>48</v>
      </c>
      <c r="C41" s="15">
        <f>C11</f>
        <v>1193.318</v>
      </c>
      <c r="D41" s="70">
        <v>49.7</v>
      </c>
      <c r="E41" s="168">
        <f t="shared" ref="E41:E61" si="2">$C$11+D41</f>
        <v>1243.018</v>
      </c>
      <c r="F41" s="188"/>
      <c r="G41" s="200"/>
      <c r="H41" s="202"/>
      <c r="I41" s="193"/>
    </row>
    <row r="42" spans="1:9" x14ac:dyDescent="0.3">
      <c r="A42" s="69"/>
      <c r="B42" s="75" t="s">
        <v>49</v>
      </c>
      <c r="C42" s="15"/>
      <c r="D42" s="70">
        <v>59.8</v>
      </c>
      <c r="E42" s="168">
        <f t="shared" si="2"/>
        <v>1253.1179999999999</v>
      </c>
      <c r="F42" s="188"/>
      <c r="G42" s="200"/>
      <c r="H42" s="202"/>
      <c r="I42" s="193"/>
    </row>
    <row r="43" spans="1:9" x14ac:dyDescent="0.3">
      <c r="A43" s="69"/>
      <c r="B43" s="75" t="s">
        <v>50</v>
      </c>
      <c r="C43" s="15"/>
      <c r="D43" s="70">
        <v>76.599999999999994</v>
      </c>
      <c r="E43" s="168">
        <f t="shared" si="2"/>
        <v>1269.9179999999999</v>
      </c>
      <c r="F43" s="188"/>
      <c r="G43" s="200"/>
      <c r="H43" s="202"/>
      <c r="I43" s="193"/>
    </row>
    <row r="44" spans="1:9" x14ac:dyDescent="0.3">
      <c r="A44" s="69"/>
      <c r="B44" s="75" t="s">
        <v>51</v>
      </c>
      <c r="C44" s="15"/>
      <c r="D44" s="70">
        <v>113.2</v>
      </c>
      <c r="E44" s="167">
        <f t="shared" si="2"/>
        <v>1306.518</v>
      </c>
      <c r="F44" s="188"/>
      <c r="G44" s="200"/>
      <c r="H44" s="202"/>
      <c r="I44" s="193"/>
    </row>
    <row r="45" spans="1:9" x14ac:dyDescent="0.3">
      <c r="A45" s="69"/>
      <c r="B45" s="75" t="s">
        <v>52</v>
      </c>
      <c r="C45" s="17" t="s">
        <v>53</v>
      </c>
      <c r="D45" s="230">
        <v>105.3</v>
      </c>
      <c r="E45" s="267">
        <f>$C$11+D45</f>
        <v>1298.6179999999999</v>
      </c>
      <c r="F45" s="188"/>
      <c r="G45" s="200"/>
      <c r="H45" s="202"/>
      <c r="I45" s="193"/>
    </row>
    <row r="46" spans="1:9" x14ac:dyDescent="0.3">
      <c r="A46" s="69"/>
      <c r="B46" s="75" t="s">
        <v>54</v>
      </c>
      <c r="C46" s="15"/>
      <c r="D46" s="70">
        <v>125.8</v>
      </c>
      <c r="E46" s="168">
        <f t="shared" si="2"/>
        <v>1319.1179999999999</v>
      </c>
      <c r="F46" s="188"/>
      <c r="G46" s="200"/>
      <c r="H46" s="202"/>
      <c r="I46" s="193"/>
    </row>
    <row r="47" spans="1:9" x14ac:dyDescent="0.3">
      <c r="A47" s="69"/>
      <c r="B47" s="75" t="s">
        <v>55</v>
      </c>
      <c r="C47" s="15"/>
      <c r="D47" s="70">
        <v>155.6</v>
      </c>
      <c r="E47" s="168">
        <f t="shared" si="2"/>
        <v>1348.9179999999999</v>
      </c>
      <c r="F47" s="188"/>
      <c r="G47" s="200"/>
      <c r="H47" s="202"/>
      <c r="I47" s="193"/>
    </row>
    <row r="48" spans="1:9" x14ac:dyDescent="0.3">
      <c r="A48" s="69"/>
      <c r="B48" s="75" t="s">
        <v>56</v>
      </c>
      <c r="C48" s="15"/>
      <c r="D48" s="70">
        <v>145.30000000000001</v>
      </c>
      <c r="E48" s="168">
        <f t="shared" si="2"/>
        <v>1338.6179999999999</v>
      </c>
      <c r="F48" s="188"/>
      <c r="G48" s="200"/>
      <c r="H48" s="202"/>
      <c r="I48" s="193"/>
    </row>
    <row r="49" spans="1:9" x14ac:dyDescent="0.3">
      <c r="A49" s="69"/>
      <c r="B49" s="75" t="s">
        <v>57</v>
      </c>
      <c r="C49" s="15"/>
      <c r="D49" s="70">
        <v>165.6</v>
      </c>
      <c r="E49" s="168">
        <f t="shared" si="2"/>
        <v>1358.9179999999999</v>
      </c>
      <c r="F49" s="188"/>
      <c r="G49" s="200"/>
      <c r="H49" s="202"/>
      <c r="I49" s="193"/>
    </row>
    <row r="50" spans="1:9" x14ac:dyDescent="0.3">
      <c r="A50" s="69"/>
      <c r="B50" s="75" t="s">
        <v>58</v>
      </c>
      <c r="C50" s="3"/>
      <c r="D50" s="70">
        <v>181.5</v>
      </c>
      <c r="E50" s="168">
        <f t="shared" si="2"/>
        <v>1374.818</v>
      </c>
      <c r="F50" s="188"/>
      <c r="G50" s="200"/>
      <c r="H50" s="202"/>
      <c r="I50" s="193"/>
    </row>
    <row r="51" spans="1:9" x14ac:dyDescent="0.3">
      <c r="A51" s="69"/>
      <c r="B51" s="75" t="s">
        <v>59</v>
      </c>
      <c r="C51" s="3"/>
      <c r="D51" s="70">
        <v>186.3</v>
      </c>
      <c r="E51" s="168">
        <f t="shared" si="2"/>
        <v>1379.6179999999999</v>
      </c>
      <c r="F51" s="188"/>
      <c r="G51" s="200"/>
      <c r="H51" s="202"/>
      <c r="I51" s="193"/>
    </row>
    <row r="52" spans="1:9" x14ac:dyDescent="0.3">
      <c r="A52" s="69"/>
      <c r="B52" s="75" t="s">
        <v>60</v>
      </c>
      <c r="C52" s="3"/>
      <c r="D52" s="70">
        <v>160.30000000000001</v>
      </c>
      <c r="E52" s="168">
        <f t="shared" si="2"/>
        <v>1353.6179999999999</v>
      </c>
      <c r="F52" s="188"/>
      <c r="G52" s="200"/>
      <c r="H52" s="202"/>
      <c r="I52" s="193"/>
    </row>
    <row r="53" spans="1:9" x14ac:dyDescent="0.3">
      <c r="A53" s="69"/>
      <c r="B53" s="75" t="s">
        <v>61</v>
      </c>
      <c r="C53" s="3"/>
      <c r="D53" s="70">
        <v>182.8</v>
      </c>
      <c r="E53" s="168">
        <f t="shared" si="2"/>
        <v>1376.1179999999999</v>
      </c>
      <c r="F53" s="188"/>
      <c r="G53" s="200"/>
      <c r="H53" s="202"/>
      <c r="I53" s="193"/>
    </row>
    <row r="54" spans="1:9" x14ac:dyDescent="0.3">
      <c r="A54" s="69"/>
      <c r="B54" s="76" t="s">
        <v>71</v>
      </c>
      <c r="C54" s="3"/>
      <c r="D54" s="70">
        <v>76.599999999999994</v>
      </c>
      <c r="E54" s="168">
        <f t="shared" si="2"/>
        <v>1269.9179999999999</v>
      </c>
      <c r="F54" s="188"/>
      <c r="G54" s="200"/>
      <c r="H54" s="202"/>
      <c r="I54" s="193"/>
    </row>
    <row r="55" spans="1:9" x14ac:dyDescent="0.3">
      <c r="A55" s="69"/>
      <c r="B55" s="76" t="s">
        <v>72</v>
      </c>
      <c r="C55" s="3"/>
      <c r="D55" s="70">
        <v>113.2</v>
      </c>
      <c r="E55" s="168">
        <f t="shared" si="2"/>
        <v>1306.518</v>
      </c>
      <c r="F55" s="188"/>
      <c r="G55" s="200"/>
      <c r="H55" s="202"/>
      <c r="I55" s="193"/>
    </row>
    <row r="56" spans="1:9" x14ac:dyDescent="0.3">
      <c r="A56" s="69"/>
      <c r="B56" s="76" t="s">
        <v>73</v>
      </c>
      <c r="C56" s="3"/>
      <c r="D56" s="70">
        <v>125.8</v>
      </c>
      <c r="E56" s="168">
        <f t="shared" si="2"/>
        <v>1319.1179999999999</v>
      </c>
      <c r="F56" s="188"/>
      <c r="G56" s="200"/>
      <c r="H56" s="202"/>
      <c r="I56" s="193"/>
    </row>
    <row r="57" spans="1:9" x14ac:dyDescent="0.3">
      <c r="A57" s="69"/>
      <c r="B57" s="76" t="s">
        <v>74</v>
      </c>
      <c r="C57" s="3"/>
      <c r="D57" s="70">
        <v>155.6</v>
      </c>
      <c r="E57" s="168">
        <f t="shared" si="2"/>
        <v>1348.9179999999999</v>
      </c>
      <c r="F57" s="188"/>
      <c r="G57" s="200"/>
      <c r="H57" s="202"/>
      <c r="I57" s="193"/>
    </row>
    <row r="58" spans="1:9" x14ac:dyDescent="0.3">
      <c r="A58" s="69"/>
      <c r="B58" s="76" t="s">
        <v>75</v>
      </c>
      <c r="C58" s="3"/>
      <c r="D58" s="70">
        <v>145.30000000000001</v>
      </c>
      <c r="E58" s="168">
        <f t="shared" si="2"/>
        <v>1338.6179999999999</v>
      </c>
      <c r="F58" s="188"/>
      <c r="G58" s="200"/>
      <c r="H58" s="202"/>
      <c r="I58" s="193"/>
    </row>
    <row r="59" spans="1:9" x14ac:dyDescent="0.3">
      <c r="A59" s="69"/>
      <c r="B59" s="76" t="s">
        <v>76</v>
      </c>
      <c r="C59" s="3"/>
      <c r="D59" s="70">
        <v>165.6</v>
      </c>
      <c r="E59" s="168">
        <f t="shared" si="2"/>
        <v>1358.9179999999999</v>
      </c>
      <c r="F59" s="188"/>
      <c r="G59" s="200"/>
      <c r="H59" s="202"/>
      <c r="I59" s="193"/>
    </row>
    <row r="60" spans="1:9" x14ac:dyDescent="0.3">
      <c r="A60" s="69"/>
      <c r="B60" s="76" t="s">
        <v>77</v>
      </c>
      <c r="C60" s="3"/>
      <c r="D60" s="70">
        <v>181.5</v>
      </c>
      <c r="E60" s="168">
        <f t="shared" si="2"/>
        <v>1374.818</v>
      </c>
      <c r="F60" s="188"/>
      <c r="G60" s="200"/>
      <c r="H60" s="202"/>
      <c r="I60" s="193"/>
    </row>
    <row r="61" spans="1:9" x14ac:dyDescent="0.3">
      <c r="A61" s="69"/>
      <c r="B61" s="76" t="s">
        <v>78</v>
      </c>
      <c r="C61" s="3"/>
      <c r="D61" s="70">
        <v>182.8</v>
      </c>
      <c r="E61" s="168">
        <f t="shared" si="2"/>
        <v>1376.1179999999999</v>
      </c>
      <c r="F61" s="188"/>
      <c r="G61" s="200"/>
      <c r="H61" s="202"/>
      <c r="I61" s="193"/>
    </row>
    <row r="62" spans="1:9" x14ac:dyDescent="0.3">
      <c r="A62" s="69"/>
      <c r="B62" s="75"/>
      <c r="C62" s="42"/>
      <c r="D62" s="231"/>
      <c r="E62" s="66"/>
      <c r="F62" s="187"/>
      <c r="G62" s="187"/>
      <c r="H62"/>
    </row>
    <row r="63" spans="1:9" x14ac:dyDescent="0.3">
      <c r="A63" s="69"/>
      <c r="B63" s="75"/>
      <c r="C63" s="3"/>
      <c r="D63" s="3"/>
      <c r="E63" s="64"/>
      <c r="F63"/>
      <c r="G63"/>
      <c r="H63"/>
    </row>
    <row r="64" spans="1:9" x14ac:dyDescent="0.3">
      <c r="A64" s="69"/>
      <c r="B64" s="75" t="s">
        <v>62</v>
      </c>
      <c r="C64" s="15">
        <f>C11</f>
        <v>1193.318</v>
      </c>
      <c r="D64" s="70">
        <v>90.1</v>
      </c>
      <c r="E64" s="168">
        <f t="shared" ref="E64:E70" si="3">$C$11+D64</f>
        <v>1283.4179999999999</v>
      </c>
      <c r="F64" s="188"/>
      <c r="G64" s="201"/>
      <c r="H64" s="202"/>
    </row>
    <row r="65" spans="1:8" x14ac:dyDescent="0.3">
      <c r="A65" s="69"/>
      <c r="B65" s="75" t="s">
        <v>63</v>
      </c>
      <c r="C65" s="15"/>
      <c r="D65" s="70">
        <v>115.9</v>
      </c>
      <c r="E65" s="168">
        <f t="shared" si="3"/>
        <v>1309.2180000000001</v>
      </c>
      <c r="F65" s="188"/>
      <c r="G65" s="201"/>
      <c r="H65" s="202"/>
    </row>
    <row r="66" spans="1:8" x14ac:dyDescent="0.3">
      <c r="A66" s="69"/>
      <c r="B66" s="75" t="s">
        <v>64</v>
      </c>
      <c r="C66" s="15"/>
      <c r="D66" s="70">
        <v>134.9</v>
      </c>
      <c r="E66" s="168">
        <f t="shared" si="3"/>
        <v>1328.2180000000001</v>
      </c>
      <c r="F66" s="188"/>
      <c r="G66" s="201"/>
      <c r="H66" s="202"/>
    </row>
    <row r="67" spans="1:8" x14ac:dyDescent="0.3">
      <c r="A67" s="69"/>
      <c r="B67" s="75" t="s">
        <v>65</v>
      </c>
      <c r="C67" s="15"/>
      <c r="D67" s="70">
        <v>132.19999999999999</v>
      </c>
      <c r="E67" s="168">
        <f t="shared" si="3"/>
        <v>1325.518</v>
      </c>
      <c r="F67" s="188"/>
      <c r="G67" s="201"/>
      <c r="H67" s="202"/>
    </row>
    <row r="68" spans="1:8" x14ac:dyDescent="0.3">
      <c r="A68" s="69"/>
      <c r="B68" s="75" t="s">
        <v>86</v>
      </c>
      <c r="C68" s="15" t="s">
        <v>87</v>
      </c>
      <c r="D68" s="70">
        <v>140.5</v>
      </c>
      <c r="E68" s="168">
        <f t="shared" si="3"/>
        <v>1333.818</v>
      </c>
      <c r="F68" s="188"/>
      <c r="G68" s="201"/>
      <c r="H68" s="202"/>
    </row>
    <row r="69" spans="1:8" x14ac:dyDescent="0.3">
      <c r="A69" s="69"/>
      <c r="B69" s="75" t="s">
        <v>67</v>
      </c>
      <c r="C69" s="15"/>
      <c r="D69" s="70">
        <v>140</v>
      </c>
      <c r="E69" s="168">
        <f t="shared" si="3"/>
        <v>1333.318</v>
      </c>
      <c r="F69" s="188"/>
      <c r="G69" s="201"/>
      <c r="H69" s="202"/>
    </row>
    <row r="70" spans="1:8" x14ac:dyDescent="0.3">
      <c r="A70" s="69"/>
      <c r="B70" s="75" t="s">
        <v>68</v>
      </c>
      <c r="C70" s="15"/>
      <c r="D70" s="70">
        <v>157.6</v>
      </c>
      <c r="E70" s="168">
        <f t="shared" si="3"/>
        <v>1350.9179999999999</v>
      </c>
      <c r="F70" s="188"/>
      <c r="G70" s="201"/>
      <c r="H70" s="202"/>
    </row>
    <row r="71" spans="1:8" ht="13.5" thickBot="1" x14ac:dyDescent="0.35">
      <c r="A71" s="77"/>
      <c r="B71" s="78"/>
      <c r="C71" s="79"/>
      <c r="D71" s="58"/>
      <c r="E71" s="67"/>
      <c r="F71"/>
    </row>
    <row r="72" spans="1:8" x14ac:dyDescent="0.3">
      <c r="B72" s="3"/>
      <c r="C72" s="3"/>
      <c r="D72" s="38"/>
      <c r="E72" s="3"/>
      <c r="F72" s="3"/>
    </row>
    <row r="73" spans="1:8" x14ac:dyDescent="0.3">
      <c r="A73" s="338" t="s">
        <v>88</v>
      </c>
      <c r="B73" s="339"/>
      <c r="C73" s="339"/>
      <c r="D73" s="339"/>
      <c r="E73" s="340"/>
      <c r="F73" s="73"/>
      <c r="H73" s="3"/>
    </row>
    <row r="74" spans="1:8" x14ac:dyDescent="0.3">
      <c r="A74" s="332"/>
      <c r="B74" s="333"/>
      <c r="C74" s="333"/>
      <c r="D74" s="333"/>
      <c r="E74" s="334"/>
      <c r="F74"/>
    </row>
    <row r="75" spans="1:8" x14ac:dyDescent="0.3">
      <c r="A75" s="332" t="s">
        <v>97</v>
      </c>
      <c r="B75" s="344"/>
      <c r="C75" s="344"/>
      <c r="D75" s="344"/>
      <c r="E75" s="345"/>
    </row>
    <row r="76" spans="1:8" x14ac:dyDescent="0.3">
      <c r="A76" s="332" t="s">
        <v>99</v>
      </c>
      <c r="B76" s="333"/>
      <c r="C76" s="333"/>
      <c r="D76" s="333"/>
      <c r="E76" s="334"/>
    </row>
    <row r="77" spans="1:8" x14ac:dyDescent="0.3">
      <c r="A77" s="332" t="s">
        <v>198</v>
      </c>
      <c r="B77" s="333"/>
      <c r="C77" s="333"/>
      <c r="D77" s="333"/>
      <c r="E77" s="334"/>
      <c r="F77" s="3"/>
    </row>
    <row r="78" spans="1:8" x14ac:dyDescent="0.3">
      <c r="A78" s="335" t="s">
        <v>190</v>
      </c>
      <c r="B78" s="336"/>
      <c r="C78" s="336"/>
      <c r="D78" s="336"/>
      <c r="E78" s="337"/>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4"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topLeftCell="A134" zoomScaleNormal="100" zoomScaleSheetLayoutView="100" workbookViewId="0">
      <selection activeCell="G45" sqref="G45"/>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12"/>
    </row>
    <row r="2" spans="1:10" s="113" customFormat="1" ht="15.5" x14ac:dyDescent="0.35">
      <c r="A2" s="11" t="s">
        <v>0</v>
      </c>
      <c r="B2" s="346" t="s">
        <v>91</v>
      </c>
      <c r="C2" s="346"/>
      <c r="D2" s="346"/>
      <c r="E2" s="112"/>
      <c r="F2"/>
      <c r="G2"/>
      <c r="H2"/>
      <c r="I2"/>
      <c r="J2"/>
    </row>
    <row r="3" spans="1:10" s="113" customFormat="1" ht="15.5" x14ac:dyDescent="0.35">
      <c r="A3" s="11"/>
      <c r="B3" s="20"/>
      <c r="C3" s="10"/>
      <c r="D3" s="10"/>
      <c r="E3" s="112"/>
      <c r="F3"/>
      <c r="G3"/>
      <c r="H3"/>
      <c r="I3"/>
      <c r="J3"/>
    </row>
    <row r="4" spans="1:10" s="113" customFormat="1" ht="15.5" x14ac:dyDescent="0.35">
      <c r="A4" s="347" t="s">
        <v>90</v>
      </c>
      <c r="B4" s="348"/>
      <c r="C4" s="348"/>
      <c r="D4" s="348"/>
      <c r="E4" s="114"/>
      <c r="F4"/>
      <c r="G4"/>
      <c r="H4"/>
      <c r="I4"/>
      <c r="J4"/>
    </row>
    <row r="5" spans="1:10" s="113" customFormat="1" ht="15.5" x14ac:dyDescent="0.35">
      <c r="A5" s="106" t="str">
        <f>LPG!F3</f>
        <v>EFFECTIVE 05 NOVEMBER 2025</v>
      </c>
      <c r="B5" s="115"/>
      <c r="C5" s="3"/>
      <c r="D5" s="117"/>
      <c r="E5" s="112"/>
      <c r="F5"/>
      <c r="G5"/>
      <c r="H5"/>
      <c r="I5"/>
      <c r="J5"/>
    </row>
    <row r="6" spans="1:10" s="113" customFormat="1" ht="16" thickBot="1" x14ac:dyDescent="0.4">
      <c r="A6" s="59"/>
      <c r="B6" s="60"/>
      <c r="C6" s="61"/>
      <c r="D6" s="61"/>
      <c r="E6" s="118"/>
      <c r="F6"/>
      <c r="G6"/>
      <c r="H6"/>
      <c r="I6"/>
      <c r="J6"/>
    </row>
    <row r="7" spans="1:10" s="113" customFormat="1" ht="15.5" x14ac:dyDescent="0.35">
      <c r="A7" s="2" t="s">
        <v>2</v>
      </c>
      <c r="B7" s="3" t="s">
        <v>79</v>
      </c>
      <c r="C7" s="3" t="s">
        <v>80</v>
      </c>
      <c r="D7" s="3" t="s">
        <v>5</v>
      </c>
      <c r="E7" s="112"/>
      <c r="F7"/>
      <c r="G7"/>
      <c r="H7"/>
      <c r="I7"/>
      <c r="J7"/>
    </row>
    <row r="8" spans="1:10" s="113" customFormat="1" ht="15.5" x14ac:dyDescent="0.35">
      <c r="A8" s="2" t="s">
        <v>81</v>
      </c>
      <c r="B8" s="3" t="s">
        <v>82</v>
      </c>
      <c r="C8" s="3" t="s">
        <v>83</v>
      </c>
      <c r="D8" s="3" t="s">
        <v>84</v>
      </c>
      <c r="E8" s="112"/>
      <c r="F8"/>
      <c r="G8"/>
      <c r="H8"/>
      <c r="I8"/>
      <c r="J8"/>
    </row>
    <row r="9" spans="1:10" s="113" customFormat="1" ht="15.5" x14ac:dyDescent="0.35">
      <c r="A9" s="2" t="s">
        <v>85</v>
      </c>
      <c r="B9" s="3" t="s">
        <v>23</v>
      </c>
      <c r="C9" s="3"/>
      <c r="D9" s="3" t="s">
        <v>23</v>
      </c>
      <c r="E9" s="112"/>
      <c r="F9"/>
      <c r="G9"/>
      <c r="H9"/>
      <c r="I9"/>
      <c r="J9"/>
    </row>
    <row r="10" spans="1:10" s="113" customFormat="1" ht="15.5" x14ac:dyDescent="0.35">
      <c r="A10" s="6"/>
      <c r="B10" s="42"/>
      <c r="C10" s="3"/>
      <c r="D10" s="3"/>
      <c r="E10" s="112"/>
      <c r="F10"/>
      <c r="G10"/>
      <c r="H10"/>
      <c r="I10"/>
      <c r="J10"/>
    </row>
    <row r="11" spans="1:10" s="252" customFormat="1" ht="15.5" x14ac:dyDescent="0.35">
      <c r="A11" s="6" t="s">
        <v>25</v>
      </c>
      <c r="B11" s="269">
        <f>1847.25-21</f>
        <v>1826.25</v>
      </c>
      <c r="C11" s="236">
        <v>3.8</v>
      </c>
      <c r="D11" s="262">
        <f>B11+C11</f>
        <v>1830.05</v>
      </c>
      <c r="E11" s="249"/>
      <c r="F11" s="250"/>
      <c r="G11" s="251"/>
      <c r="H11" s="246"/>
      <c r="I11" s="246"/>
      <c r="J11" s="246"/>
    </row>
    <row r="12" spans="1:10" s="252" customFormat="1" ht="15.5" x14ac:dyDescent="0.35">
      <c r="A12" s="2" t="s">
        <v>26</v>
      </c>
      <c r="B12" s="22"/>
      <c r="C12" s="240">
        <v>10.199999999999999</v>
      </c>
      <c r="D12" s="15">
        <f>B11+C12</f>
        <v>1836.45</v>
      </c>
      <c r="E12" s="253"/>
      <c r="F12" s="250"/>
      <c r="G12" s="251"/>
      <c r="H12" s="246"/>
      <c r="I12" s="246"/>
      <c r="J12" s="246"/>
    </row>
    <row r="13" spans="1:10" s="252" customFormat="1" ht="15.5" x14ac:dyDescent="0.35">
      <c r="A13" s="2" t="s">
        <v>27</v>
      </c>
      <c r="B13" s="22"/>
      <c r="C13" s="240">
        <v>16</v>
      </c>
      <c r="D13" s="15">
        <f>B11+C13</f>
        <v>1842.25</v>
      </c>
      <c r="E13" s="253"/>
      <c r="F13" s="250"/>
      <c r="G13" s="251"/>
      <c r="H13" s="246"/>
      <c r="I13" s="246"/>
      <c r="J13" s="246"/>
    </row>
    <row r="14" spans="1:10" s="252" customFormat="1" ht="15.5" x14ac:dyDescent="0.35">
      <c r="A14" s="2" t="s">
        <v>28</v>
      </c>
      <c r="B14" s="22"/>
      <c r="C14" s="240">
        <v>23.4</v>
      </c>
      <c r="D14" s="15">
        <f>$B11+C14</f>
        <v>1849.65</v>
      </c>
      <c r="E14" s="253"/>
      <c r="F14" s="250"/>
      <c r="G14" s="251"/>
      <c r="H14" s="246"/>
      <c r="I14" s="246"/>
      <c r="J14" s="246"/>
    </row>
    <row r="15" spans="1:10" s="252" customFormat="1" ht="15.5" x14ac:dyDescent="0.35">
      <c r="A15" s="2" t="s">
        <v>29</v>
      </c>
      <c r="B15" s="22"/>
      <c r="C15" s="240">
        <v>34</v>
      </c>
      <c r="D15" s="15">
        <f>$B11+C15</f>
        <v>1860.25</v>
      </c>
      <c r="E15" s="253"/>
      <c r="F15" s="250"/>
      <c r="G15" s="251"/>
      <c r="H15" s="246"/>
      <c r="I15" s="246"/>
      <c r="J15" s="246"/>
    </row>
    <row r="16" spans="1:10" s="252" customFormat="1" ht="15.5" x14ac:dyDescent="0.35">
      <c r="A16" s="2" t="s">
        <v>30</v>
      </c>
      <c r="B16" s="22"/>
      <c r="C16" s="240">
        <v>49.2</v>
      </c>
      <c r="D16" s="15">
        <f>$B11+C16</f>
        <v>1875.45</v>
      </c>
      <c r="E16" s="253"/>
      <c r="F16" s="250"/>
      <c r="G16" s="251"/>
      <c r="H16" s="246"/>
      <c r="I16" s="246"/>
      <c r="J16" s="246"/>
    </row>
    <row r="17" spans="1:10" s="252" customFormat="1" ht="15.5" x14ac:dyDescent="0.35">
      <c r="A17" s="2" t="s">
        <v>31</v>
      </c>
      <c r="B17" s="22"/>
      <c r="C17" s="240">
        <v>62.8</v>
      </c>
      <c r="D17" s="15">
        <f>$B11+C17</f>
        <v>1889.05</v>
      </c>
      <c r="E17" s="253"/>
      <c r="F17" s="250"/>
      <c r="G17" s="251"/>
      <c r="H17" s="246"/>
      <c r="I17" s="246"/>
      <c r="J17" s="246"/>
    </row>
    <row r="18" spans="1:10" s="252" customFormat="1" ht="15.5" x14ac:dyDescent="0.35">
      <c r="A18" s="2" t="s">
        <v>32</v>
      </c>
      <c r="B18" s="22"/>
      <c r="C18" s="240">
        <v>88.6</v>
      </c>
      <c r="D18" s="15">
        <f>$B11+C18</f>
        <v>1914.85</v>
      </c>
      <c r="E18" s="253"/>
      <c r="F18" s="250"/>
      <c r="G18" s="251"/>
      <c r="H18" s="246"/>
      <c r="I18" s="246"/>
      <c r="J18" s="246"/>
    </row>
    <row r="19" spans="1:10" s="252" customFormat="1" ht="15.5" x14ac:dyDescent="0.35">
      <c r="A19" s="2" t="s">
        <v>33</v>
      </c>
      <c r="B19" s="22"/>
      <c r="C19" s="240">
        <v>115.8</v>
      </c>
      <c r="D19" s="15">
        <f>$B11+C19</f>
        <v>1942.05</v>
      </c>
      <c r="E19" s="253"/>
      <c r="F19" s="250"/>
      <c r="G19" s="251"/>
      <c r="H19" s="246"/>
      <c r="I19" s="246"/>
      <c r="J19" s="246"/>
    </row>
    <row r="20" spans="1:10" s="113" customFormat="1" ht="15.5" x14ac:dyDescent="0.35">
      <c r="A20" s="2" t="s">
        <v>34</v>
      </c>
      <c r="B20" s="22"/>
      <c r="C20" s="240">
        <v>123.1</v>
      </c>
      <c r="D20" s="15">
        <f>$B11+C20</f>
        <v>1949.35</v>
      </c>
      <c r="E20" s="112"/>
      <c r="F20" s="187"/>
      <c r="G20" s="190"/>
      <c r="H20"/>
      <c r="I20"/>
      <c r="J20"/>
    </row>
    <row r="21" spans="1:10" s="113" customFormat="1" ht="15.5" x14ac:dyDescent="0.35">
      <c r="A21" s="2" t="s">
        <v>35</v>
      </c>
      <c r="B21" s="22"/>
      <c r="C21" s="270">
        <v>173.5</v>
      </c>
      <c r="D21" s="15">
        <f>$B11+C21</f>
        <v>1999.75</v>
      </c>
      <c r="E21" s="112"/>
      <c r="F21" s="187"/>
      <c r="G21" s="190"/>
      <c r="H21"/>
      <c r="I21"/>
      <c r="J21"/>
    </row>
    <row r="22" spans="1:10" s="113" customFormat="1" ht="15.5" x14ac:dyDescent="0.35">
      <c r="A22" s="2" t="s">
        <v>36</v>
      </c>
      <c r="B22" s="22"/>
      <c r="C22" s="240">
        <v>180.4</v>
      </c>
      <c r="D22" s="15">
        <f>$B11+C22</f>
        <v>2006.65</v>
      </c>
      <c r="E22" s="112"/>
      <c r="F22" s="187"/>
      <c r="G22" s="190"/>
      <c r="H22"/>
      <c r="I22"/>
      <c r="J22"/>
    </row>
    <row r="23" spans="1:10" s="113" customFormat="1" ht="15.5" x14ac:dyDescent="0.35">
      <c r="A23" s="2" t="s">
        <v>37</v>
      </c>
      <c r="B23" s="22"/>
      <c r="C23" s="240">
        <v>135.6</v>
      </c>
      <c r="D23" s="15">
        <f>$B11+C23</f>
        <v>1961.85</v>
      </c>
      <c r="E23" s="112"/>
      <c r="F23" s="187"/>
      <c r="G23" s="190"/>
      <c r="H23"/>
      <c r="I23"/>
      <c r="J23"/>
    </row>
    <row r="24" spans="1:10" s="113" customFormat="1" ht="15.5" x14ac:dyDescent="0.35">
      <c r="A24" s="2" t="s">
        <v>38</v>
      </c>
      <c r="B24" s="22"/>
      <c r="C24" s="240">
        <v>181.8</v>
      </c>
      <c r="D24" s="15">
        <f>$B11+C24</f>
        <v>2008.05</v>
      </c>
      <c r="E24" s="112"/>
      <c r="F24" s="187"/>
      <c r="G24" s="190"/>
      <c r="H24"/>
      <c r="I24"/>
      <c r="J24"/>
    </row>
    <row r="25" spans="1:10" s="113" customFormat="1" ht="15.5" x14ac:dyDescent="0.35">
      <c r="A25" s="2" t="s">
        <v>39</v>
      </c>
      <c r="B25" s="22"/>
      <c r="C25" s="240">
        <v>169.3</v>
      </c>
      <c r="D25" s="15">
        <f>$B11+C25</f>
        <v>1995.55</v>
      </c>
      <c r="E25" s="112"/>
      <c r="F25" s="187"/>
      <c r="G25" s="190"/>
      <c r="H25"/>
      <c r="I25"/>
      <c r="J25"/>
    </row>
    <row r="26" spans="1:10" s="252" customFormat="1" ht="15.5" x14ac:dyDescent="0.35">
      <c r="A26" s="5" t="s">
        <v>69</v>
      </c>
      <c r="B26" s="3"/>
      <c r="C26" s="240">
        <v>62.8</v>
      </c>
      <c r="D26" s="15">
        <f>$B11+C26</f>
        <v>1889.05</v>
      </c>
      <c r="E26" s="253"/>
      <c r="F26" s="250"/>
      <c r="G26" s="251"/>
      <c r="H26" s="246"/>
      <c r="I26" s="246"/>
      <c r="J26" s="246"/>
    </row>
    <row r="27" spans="1:10" s="113" customFormat="1" ht="15.5" x14ac:dyDescent="0.35">
      <c r="A27" s="5" t="s">
        <v>70</v>
      </c>
      <c r="B27" s="3"/>
      <c r="C27" s="240">
        <v>169.3</v>
      </c>
      <c r="D27" s="15">
        <f>$B11+C27</f>
        <v>1995.55</v>
      </c>
      <c r="E27" s="112"/>
      <c r="F27" s="187"/>
      <c r="G27" s="190"/>
      <c r="H27"/>
      <c r="I27"/>
      <c r="J27"/>
    </row>
    <row r="28" spans="1:10" s="113" customFormat="1" ht="15.5" x14ac:dyDescent="0.35">
      <c r="A28" s="6"/>
      <c r="B28" s="120"/>
      <c r="C28" s="120"/>
      <c r="D28" s="23"/>
      <c r="E28" s="121"/>
      <c r="F28" s="187"/>
      <c r="G28" s="1"/>
      <c r="H28"/>
      <c r="I28"/>
      <c r="J28"/>
    </row>
    <row r="29" spans="1:10" s="113" customFormat="1" ht="15.5" x14ac:dyDescent="0.35">
      <c r="A29" s="2"/>
      <c r="B29" s="10"/>
      <c r="C29" s="10"/>
      <c r="D29" s="15"/>
      <c r="E29" s="112"/>
      <c r="F29" s="187"/>
      <c r="G29" s="1"/>
      <c r="H29"/>
      <c r="I29"/>
      <c r="J29"/>
    </row>
    <row r="30" spans="1:10" s="252" customFormat="1" ht="15.5" x14ac:dyDescent="0.35">
      <c r="A30" s="2" t="s">
        <v>40</v>
      </c>
      <c r="B30" s="22">
        <f>B11</f>
        <v>1826.25</v>
      </c>
      <c r="C30" s="240">
        <v>24.4</v>
      </c>
      <c r="D30" s="15">
        <f>$B11+C30</f>
        <v>1850.65</v>
      </c>
      <c r="E30" s="253"/>
      <c r="F30" s="250"/>
      <c r="G30" s="251"/>
      <c r="H30" s="246"/>
      <c r="I30" s="246"/>
      <c r="J30" s="246"/>
    </row>
    <row r="31" spans="1:10" s="113" customFormat="1" ht="15.5" x14ac:dyDescent="0.35">
      <c r="A31" s="2" t="s">
        <v>96</v>
      </c>
      <c r="B31" s="22"/>
      <c r="C31" s="240">
        <v>38.5</v>
      </c>
      <c r="D31" s="15">
        <f>B30+C31</f>
        <v>1864.75</v>
      </c>
      <c r="E31" s="112"/>
      <c r="F31" s="187"/>
      <c r="G31" s="190"/>
      <c r="H31"/>
      <c r="I31"/>
      <c r="J31"/>
    </row>
    <row r="32" spans="1:10" s="113" customFormat="1" ht="15.5" x14ac:dyDescent="0.35">
      <c r="A32" s="2" t="s">
        <v>41</v>
      </c>
      <c r="B32" s="22"/>
      <c r="C32" s="240">
        <v>30.4</v>
      </c>
      <c r="D32" s="15">
        <f>B30+C32</f>
        <v>1856.65</v>
      </c>
      <c r="E32" s="112"/>
      <c r="F32" s="187"/>
      <c r="G32" s="190"/>
      <c r="H32"/>
      <c r="I32"/>
      <c r="J32"/>
    </row>
    <row r="33" spans="1:10" s="252" customFormat="1" ht="15.5" x14ac:dyDescent="0.35">
      <c r="A33" s="2" t="s">
        <v>42</v>
      </c>
      <c r="B33" s="22"/>
      <c r="C33" s="240">
        <v>43.3</v>
      </c>
      <c r="D33" s="15">
        <f>B30+C33</f>
        <v>1869.55</v>
      </c>
      <c r="E33" s="253"/>
      <c r="F33" s="250"/>
      <c r="G33" s="251"/>
      <c r="H33" s="246"/>
      <c r="I33" s="246"/>
      <c r="J33" s="246"/>
    </row>
    <row r="34" spans="1:10" s="252" customFormat="1" ht="15.5" x14ac:dyDescent="0.35">
      <c r="A34" s="2" t="s">
        <v>43</v>
      </c>
      <c r="B34" s="22"/>
      <c r="C34" s="240">
        <v>59.4</v>
      </c>
      <c r="D34" s="15">
        <f>B30+C34</f>
        <v>1885.65</v>
      </c>
      <c r="E34" s="253"/>
      <c r="F34" s="250"/>
      <c r="G34" s="251"/>
      <c r="H34" s="246"/>
      <c r="I34" s="246"/>
      <c r="J34" s="246"/>
    </row>
    <row r="35" spans="1:10" s="252" customFormat="1" ht="15.5" x14ac:dyDescent="0.35">
      <c r="A35" s="2" t="s">
        <v>44</v>
      </c>
      <c r="B35" s="22"/>
      <c r="C35" s="240">
        <v>56</v>
      </c>
      <c r="D35" s="15">
        <f>B30+C35</f>
        <v>1882.25</v>
      </c>
      <c r="E35" s="253"/>
      <c r="F35" s="250"/>
      <c r="G35" s="251"/>
      <c r="H35" s="246"/>
      <c r="I35" s="246"/>
      <c r="J35" s="246"/>
    </row>
    <row r="36" spans="1:10" s="113" customFormat="1" ht="15.5" x14ac:dyDescent="0.35">
      <c r="A36" s="2" t="s">
        <v>45</v>
      </c>
      <c r="B36" s="22"/>
      <c r="C36" s="240">
        <v>71</v>
      </c>
      <c r="D36" s="15">
        <f>$B30+C36</f>
        <v>1897.25</v>
      </c>
      <c r="E36" s="112"/>
      <c r="F36" s="187"/>
      <c r="G36" s="190"/>
      <c r="H36"/>
      <c r="I36"/>
      <c r="J36"/>
    </row>
    <row r="37" spans="1:10" s="113" customFormat="1" ht="15.5" x14ac:dyDescent="0.35">
      <c r="A37" s="2" t="s">
        <v>46</v>
      </c>
      <c r="B37" s="22"/>
      <c r="C37" s="240">
        <v>76.7</v>
      </c>
      <c r="D37" s="15">
        <f>$B30+C37</f>
        <v>1902.95</v>
      </c>
      <c r="E37" s="112"/>
      <c r="F37" s="187"/>
      <c r="G37" s="190"/>
      <c r="H37"/>
      <c r="I37"/>
      <c r="J37"/>
    </row>
    <row r="38" spans="1:10" s="113" customFormat="1" ht="15.5" x14ac:dyDescent="0.35">
      <c r="A38" s="2" t="s">
        <v>47</v>
      </c>
      <c r="B38" s="22"/>
      <c r="C38" s="240">
        <v>89.7</v>
      </c>
      <c r="D38" s="15">
        <f>$B30+C38</f>
        <v>1915.95</v>
      </c>
      <c r="E38" s="112"/>
      <c r="F38" s="187"/>
      <c r="G38" s="190"/>
      <c r="H38"/>
      <c r="I38"/>
      <c r="J38"/>
    </row>
    <row r="39" spans="1:10" s="113" customFormat="1" ht="15.5" x14ac:dyDescent="0.35">
      <c r="A39" s="6"/>
      <c r="B39" s="120"/>
      <c r="C39" s="19"/>
      <c r="D39" s="23"/>
      <c r="E39" s="121"/>
      <c r="F39" s="187"/>
      <c r="G39" s="191"/>
      <c r="H39"/>
      <c r="I39"/>
      <c r="J39"/>
    </row>
    <row r="40" spans="1:10" s="113" customFormat="1" ht="15.5" x14ac:dyDescent="0.35">
      <c r="A40" s="2"/>
      <c r="B40" s="10"/>
      <c r="C40" s="10"/>
      <c r="D40" s="15"/>
      <c r="E40" s="112"/>
      <c r="F40" s="187"/>
      <c r="G40" s="1"/>
      <c r="H40" s="192"/>
      <c r="I40"/>
      <c r="J40"/>
    </row>
    <row r="41" spans="1:10" s="113" customFormat="1" ht="15.5" x14ac:dyDescent="0.35">
      <c r="A41" s="2" t="s">
        <v>48</v>
      </c>
      <c r="B41" s="22">
        <f>B11</f>
        <v>1826.25</v>
      </c>
      <c r="C41" s="240">
        <v>49.7</v>
      </c>
      <c r="D41" s="15">
        <f>$B41+C41</f>
        <v>1875.95</v>
      </c>
      <c r="E41" s="112"/>
      <c r="F41" s="187"/>
      <c r="G41" s="190"/>
      <c r="H41"/>
      <c r="I41"/>
      <c r="J41"/>
    </row>
    <row r="42" spans="1:10" s="113" customFormat="1" ht="15.5" x14ac:dyDescent="0.35">
      <c r="A42" s="2" t="s">
        <v>49</v>
      </c>
      <c r="B42" s="22"/>
      <c r="C42" s="240">
        <v>59.8</v>
      </c>
      <c r="D42" s="15">
        <f>$B41+C42</f>
        <v>1886.05</v>
      </c>
      <c r="E42" s="112"/>
      <c r="F42" s="187"/>
      <c r="G42" s="190"/>
      <c r="H42"/>
      <c r="I42"/>
      <c r="J42"/>
    </row>
    <row r="43" spans="1:10" s="113" customFormat="1" ht="15.5" x14ac:dyDescent="0.35">
      <c r="A43" s="2" t="s">
        <v>50</v>
      </c>
      <c r="B43" s="22"/>
      <c r="C43" s="240">
        <v>76.599999999999994</v>
      </c>
      <c r="D43" s="15">
        <f>$B41+C43</f>
        <v>1902.85</v>
      </c>
      <c r="E43" s="112"/>
      <c r="F43" s="187"/>
      <c r="G43" s="190"/>
      <c r="H43"/>
      <c r="I43"/>
      <c r="J43"/>
    </row>
    <row r="44" spans="1:10" s="113" customFormat="1" ht="15.5" x14ac:dyDescent="0.35">
      <c r="A44" s="2" t="s">
        <v>51</v>
      </c>
      <c r="B44" s="22"/>
      <c r="C44" s="240">
        <v>95.1</v>
      </c>
      <c r="D44" s="15">
        <f>$B41+C44</f>
        <v>1921.35</v>
      </c>
      <c r="E44" s="112"/>
      <c r="F44" s="187"/>
      <c r="G44" s="190"/>
      <c r="H44"/>
      <c r="I44"/>
      <c r="J44"/>
    </row>
    <row r="45" spans="1:10" s="113" customFormat="1" ht="15.5" x14ac:dyDescent="0.35">
      <c r="A45" s="7" t="s">
        <v>52</v>
      </c>
      <c r="B45" s="17" t="s">
        <v>53</v>
      </c>
      <c r="C45" s="271">
        <v>87.1</v>
      </c>
      <c r="D45" s="262">
        <f>$B41+C45</f>
        <v>1913.35</v>
      </c>
      <c r="E45" s="119"/>
      <c r="F45" s="187"/>
      <c r="G45" s="190"/>
      <c r="H45"/>
      <c r="I45"/>
      <c r="J45"/>
    </row>
    <row r="46" spans="1:10" s="113" customFormat="1" ht="15.5" x14ac:dyDescent="0.35">
      <c r="A46" s="2" t="s">
        <v>54</v>
      </c>
      <c r="B46" s="22"/>
      <c r="C46" s="240">
        <v>107.5</v>
      </c>
      <c r="D46" s="15">
        <f>$B41+C46</f>
        <v>1933.75</v>
      </c>
      <c r="E46" s="112"/>
      <c r="F46" s="187"/>
      <c r="G46" s="190"/>
      <c r="H46"/>
      <c r="I46"/>
      <c r="J46"/>
    </row>
    <row r="47" spans="1:10" s="113" customFormat="1" ht="15.5" x14ac:dyDescent="0.35">
      <c r="A47" s="2" t="s">
        <v>55</v>
      </c>
      <c r="B47" s="22"/>
      <c r="C47" s="240">
        <v>131.80000000000001</v>
      </c>
      <c r="D47" s="15">
        <f>$B41+C47</f>
        <v>1958.05</v>
      </c>
      <c r="E47" s="112"/>
      <c r="F47" s="187"/>
      <c r="G47" s="190"/>
      <c r="H47"/>
      <c r="I47"/>
      <c r="J47"/>
    </row>
    <row r="48" spans="1:10" s="113" customFormat="1" ht="15.5" x14ac:dyDescent="0.35">
      <c r="A48" s="2" t="s">
        <v>56</v>
      </c>
      <c r="B48" s="22"/>
      <c r="C48" s="240">
        <v>137.9</v>
      </c>
      <c r="D48" s="15">
        <f>$B41+C48</f>
        <v>1964.15</v>
      </c>
      <c r="E48" s="112"/>
      <c r="F48" s="187"/>
      <c r="G48" s="190"/>
      <c r="H48"/>
      <c r="I48"/>
      <c r="J48"/>
    </row>
    <row r="49" spans="1:10" s="113" customFormat="1" ht="15.5" x14ac:dyDescent="0.35">
      <c r="A49" s="2" t="s">
        <v>57</v>
      </c>
      <c r="B49" s="22"/>
      <c r="C49" s="240">
        <v>157.9</v>
      </c>
      <c r="D49" s="15">
        <f>$B41+C49</f>
        <v>1984.15</v>
      </c>
      <c r="E49" s="112"/>
      <c r="F49" s="187"/>
      <c r="G49" s="190"/>
      <c r="H49"/>
      <c r="I49"/>
      <c r="J49"/>
    </row>
    <row r="50" spans="1:10" s="113" customFormat="1" ht="15.5" x14ac:dyDescent="0.35">
      <c r="A50" s="2" t="s">
        <v>58</v>
      </c>
      <c r="B50" s="10"/>
      <c r="C50" s="240">
        <v>183.3</v>
      </c>
      <c r="D50" s="15">
        <f>$B41+C50</f>
        <v>2009.55</v>
      </c>
      <c r="E50" s="112"/>
      <c r="F50" s="187"/>
      <c r="G50" s="190"/>
      <c r="H50"/>
      <c r="I50"/>
      <c r="J50"/>
    </row>
    <row r="51" spans="1:10" s="113" customFormat="1" ht="15.5" x14ac:dyDescent="0.35">
      <c r="A51" s="2" t="s">
        <v>59</v>
      </c>
      <c r="B51" s="10"/>
      <c r="C51" s="240">
        <v>159.5</v>
      </c>
      <c r="D51" s="15">
        <f>$B41+C51</f>
        <v>1985.75</v>
      </c>
      <c r="E51" s="112"/>
      <c r="F51" s="187"/>
      <c r="G51" s="190"/>
      <c r="H51"/>
      <c r="I51"/>
      <c r="J51"/>
    </row>
    <row r="52" spans="1:10" s="113" customFormat="1" ht="15.5" x14ac:dyDescent="0.35">
      <c r="A52" s="2" t="s">
        <v>60</v>
      </c>
      <c r="B52" s="10"/>
      <c r="C52" s="240">
        <v>163.1</v>
      </c>
      <c r="D52" s="15">
        <f>$B41+C52</f>
        <v>1989.35</v>
      </c>
      <c r="E52" s="112"/>
      <c r="F52" s="187"/>
      <c r="G52" s="190"/>
      <c r="H52"/>
      <c r="I52"/>
      <c r="J52"/>
    </row>
    <row r="53" spans="1:10" s="113" customFormat="1" ht="15.5" x14ac:dyDescent="0.35">
      <c r="A53" s="2" t="s">
        <v>61</v>
      </c>
      <c r="B53" s="10"/>
      <c r="C53" s="240">
        <v>181</v>
      </c>
      <c r="D53" s="15">
        <f>$B41+C53</f>
        <v>2007.25</v>
      </c>
      <c r="E53" s="112"/>
      <c r="F53" s="187"/>
      <c r="G53" s="190"/>
      <c r="H53"/>
      <c r="I53"/>
      <c r="J53"/>
    </row>
    <row r="54" spans="1:10" s="113" customFormat="1" ht="15.5" x14ac:dyDescent="0.35">
      <c r="A54" s="5" t="s">
        <v>71</v>
      </c>
      <c r="B54" s="3"/>
      <c r="C54" s="240">
        <v>76.599999999999994</v>
      </c>
      <c r="D54" s="15">
        <f>$B41+C54</f>
        <v>1902.85</v>
      </c>
      <c r="E54" s="112"/>
      <c r="F54" s="187"/>
      <c r="G54" s="190"/>
      <c r="H54"/>
      <c r="I54"/>
      <c r="J54"/>
    </row>
    <row r="55" spans="1:10" s="113" customFormat="1" ht="15.5" x14ac:dyDescent="0.35">
      <c r="A55" s="5" t="s">
        <v>72</v>
      </c>
      <c r="B55" s="3"/>
      <c r="C55" s="240">
        <v>95.1</v>
      </c>
      <c r="D55" s="15">
        <f>$B41+C55</f>
        <v>1921.35</v>
      </c>
      <c r="E55" s="112"/>
      <c r="F55" s="187"/>
      <c r="G55" s="190"/>
      <c r="H55"/>
      <c r="I55"/>
      <c r="J55"/>
    </row>
    <row r="56" spans="1:10" s="113" customFormat="1" ht="15.5" x14ac:dyDescent="0.35">
      <c r="A56" s="5" t="s">
        <v>73</v>
      </c>
      <c r="B56" s="3"/>
      <c r="C56" s="240">
        <v>107</v>
      </c>
      <c r="D56" s="15">
        <f>$B41+C56</f>
        <v>1933.25</v>
      </c>
      <c r="E56" s="112"/>
      <c r="F56" s="187"/>
      <c r="G56" s="190"/>
      <c r="H56"/>
      <c r="I56"/>
      <c r="J56"/>
    </row>
    <row r="57" spans="1:10" s="113" customFormat="1" ht="15.5" x14ac:dyDescent="0.35">
      <c r="A57" s="5" t="s">
        <v>74</v>
      </c>
      <c r="B57" s="3"/>
      <c r="C57" s="240">
        <v>131.80000000000001</v>
      </c>
      <c r="D57" s="15">
        <f>$B41+C57</f>
        <v>1958.05</v>
      </c>
      <c r="E57" s="112"/>
      <c r="F57" s="187"/>
      <c r="G57" s="190"/>
      <c r="H57"/>
      <c r="I57"/>
      <c r="J57"/>
    </row>
    <row r="58" spans="1:10" s="113" customFormat="1" ht="15.5" x14ac:dyDescent="0.35">
      <c r="A58" s="5" t="s">
        <v>75</v>
      </c>
      <c r="B58" s="3"/>
      <c r="C58" s="240">
        <v>137.9</v>
      </c>
      <c r="D58" s="15">
        <f>$B41+C58</f>
        <v>1964.15</v>
      </c>
      <c r="E58" s="112"/>
      <c r="F58" s="187"/>
      <c r="G58" s="190"/>
      <c r="H58"/>
      <c r="I58"/>
      <c r="J58"/>
    </row>
    <row r="59" spans="1:10" s="113" customFormat="1" ht="15.5" x14ac:dyDescent="0.35">
      <c r="A59" s="5" t="s">
        <v>76</v>
      </c>
      <c r="B59" s="3"/>
      <c r="C59" s="240">
        <v>157.9</v>
      </c>
      <c r="D59" s="15">
        <f>$B41+C59</f>
        <v>1984.15</v>
      </c>
      <c r="E59" s="112"/>
      <c r="F59" s="187"/>
      <c r="G59" s="190"/>
      <c r="H59"/>
      <c r="I59"/>
      <c r="J59"/>
    </row>
    <row r="60" spans="1:10" s="113" customFormat="1" ht="15.5" x14ac:dyDescent="0.35">
      <c r="A60" s="5" t="s">
        <v>77</v>
      </c>
      <c r="B60" s="3"/>
      <c r="C60" s="240">
        <v>183.3</v>
      </c>
      <c r="D60" s="15">
        <f>$B41+C60</f>
        <v>2009.55</v>
      </c>
      <c r="E60" s="112"/>
      <c r="F60" s="187"/>
      <c r="G60" s="190"/>
      <c r="H60"/>
      <c r="I60"/>
      <c r="J60"/>
    </row>
    <row r="61" spans="1:10" s="113" customFormat="1" ht="15.5" x14ac:dyDescent="0.35">
      <c r="A61" s="5" t="s">
        <v>78</v>
      </c>
      <c r="B61" s="3"/>
      <c r="C61" s="240">
        <v>181</v>
      </c>
      <c r="D61" s="15">
        <f>$B41+C61</f>
        <v>2007.25</v>
      </c>
      <c r="E61" s="112"/>
      <c r="F61" s="187"/>
      <c r="G61" s="190"/>
      <c r="H61"/>
      <c r="I61"/>
      <c r="J61"/>
    </row>
    <row r="62" spans="1:10" s="113" customFormat="1" ht="15.5" x14ac:dyDescent="0.35">
      <c r="A62" s="6"/>
      <c r="B62" s="120"/>
      <c r="C62" s="120"/>
      <c r="D62" s="23"/>
      <c r="E62" s="121"/>
      <c r="F62" s="187"/>
      <c r="G62" s="1"/>
      <c r="H62"/>
      <c r="I62"/>
      <c r="J62"/>
    </row>
    <row r="63" spans="1:10" s="113" customFormat="1" ht="15.5" x14ac:dyDescent="0.35">
      <c r="A63" s="2"/>
      <c r="B63" s="10"/>
      <c r="C63" s="10"/>
      <c r="D63" s="15"/>
      <c r="E63" s="112"/>
      <c r="F63" s="187"/>
      <c r="G63" s="1"/>
      <c r="H63"/>
      <c r="I63"/>
      <c r="J63"/>
    </row>
    <row r="64" spans="1:10" s="113" customFormat="1" ht="15.5" x14ac:dyDescent="0.35">
      <c r="A64" s="2" t="s">
        <v>62</v>
      </c>
      <c r="B64" s="22">
        <f>B11</f>
        <v>1826.25</v>
      </c>
      <c r="C64" s="240">
        <v>90.1</v>
      </c>
      <c r="D64" s="15">
        <f>$B41+C64</f>
        <v>1916.35</v>
      </c>
      <c r="E64" s="112"/>
      <c r="F64" s="187"/>
      <c r="G64" s="190"/>
      <c r="H64"/>
      <c r="I64"/>
      <c r="J64"/>
    </row>
    <row r="65" spans="1:10" s="113" customFormat="1" ht="15.5" x14ac:dyDescent="0.35">
      <c r="A65" s="2" t="s">
        <v>63</v>
      </c>
      <c r="B65" s="22"/>
      <c r="C65" s="240">
        <v>115.9</v>
      </c>
      <c r="D65" s="15">
        <f>$B41+C65</f>
        <v>1942.15</v>
      </c>
      <c r="E65" s="112"/>
      <c r="F65" s="187"/>
      <c r="G65" s="190"/>
      <c r="H65"/>
      <c r="I65"/>
      <c r="J65"/>
    </row>
    <row r="66" spans="1:10" s="113" customFormat="1" ht="15.5" x14ac:dyDescent="0.35">
      <c r="A66" s="2" t="s">
        <v>64</v>
      </c>
      <c r="B66" s="22"/>
      <c r="C66" s="240">
        <v>134.9</v>
      </c>
      <c r="D66" s="15">
        <f>$B41+C66</f>
        <v>1961.15</v>
      </c>
      <c r="E66" s="112"/>
      <c r="F66" s="187"/>
      <c r="G66" s="190"/>
      <c r="H66"/>
      <c r="I66"/>
      <c r="J66"/>
    </row>
    <row r="67" spans="1:10" s="113" customFormat="1" ht="15.5" x14ac:dyDescent="0.35">
      <c r="A67" s="2" t="s">
        <v>65</v>
      </c>
      <c r="B67" s="22"/>
      <c r="C67" s="240">
        <v>132.19999999999999</v>
      </c>
      <c r="D67" s="15">
        <f>$B41+C67</f>
        <v>1958.45</v>
      </c>
      <c r="E67" s="112"/>
      <c r="F67" s="187"/>
      <c r="G67" s="190"/>
      <c r="H67"/>
      <c r="I67"/>
      <c r="J67"/>
    </row>
    <row r="68" spans="1:10" s="113" customFormat="1" ht="15.5" x14ac:dyDescent="0.35">
      <c r="A68" s="2" t="s">
        <v>86</v>
      </c>
      <c r="B68" s="15" t="s">
        <v>87</v>
      </c>
      <c r="C68" s="240">
        <v>140.5</v>
      </c>
      <c r="D68" s="15">
        <f>$B41+C68</f>
        <v>1966.75</v>
      </c>
      <c r="E68" s="112"/>
      <c r="F68" s="187"/>
      <c r="G68" s="190"/>
      <c r="H68"/>
      <c r="I68"/>
      <c r="J68"/>
    </row>
    <row r="69" spans="1:10" s="113" customFormat="1" ht="15.5" x14ac:dyDescent="0.35">
      <c r="A69" s="2" t="s">
        <v>67</v>
      </c>
      <c r="B69" s="22"/>
      <c r="C69" s="240">
        <v>140</v>
      </c>
      <c r="D69" s="15">
        <f>$B41+C69</f>
        <v>1966.25</v>
      </c>
      <c r="E69" s="112"/>
      <c r="F69" s="187"/>
      <c r="G69" s="190"/>
      <c r="H69"/>
      <c r="I69"/>
      <c r="J69"/>
    </row>
    <row r="70" spans="1:10" s="113" customFormat="1" ht="15.5" x14ac:dyDescent="0.35">
      <c r="A70" s="2" t="s">
        <v>68</v>
      </c>
      <c r="C70" s="240">
        <v>157.6</v>
      </c>
      <c r="D70" s="15">
        <f>$B41+C70</f>
        <v>1983.85</v>
      </c>
      <c r="E70" s="112"/>
      <c r="F70" s="187"/>
      <c r="G70" s="190"/>
      <c r="H70"/>
      <c r="I70"/>
      <c r="J70"/>
    </row>
    <row r="71" spans="1:10" s="113" customFormat="1" ht="16" thickBot="1" x14ac:dyDescent="0.4">
      <c r="A71" s="59"/>
      <c r="B71" s="22"/>
      <c r="C71" s="241"/>
      <c r="D71" s="61"/>
      <c r="E71" s="118"/>
      <c r="F71"/>
      <c r="G71"/>
      <c r="H71"/>
      <c r="I71"/>
      <c r="J71"/>
    </row>
    <row r="72" spans="1:10" s="113" customFormat="1" ht="16" thickBot="1" x14ac:dyDescent="0.4">
      <c r="A72" s="10"/>
      <c r="B72" s="10"/>
      <c r="C72" s="10"/>
      <c r="D72" s="10"/>
      <c r="E72" s="1"/>
      <c r="F72"/>
      <c r="G72"/>
      <c r="H72"/>
      <c r="I72"/>
      <c r="J72"/>
    </row>
    <row r="73" spans="1:10" s="113" customFormat="1" ht="15.5" x14ac:dyDescent="0.35">
      <c r="A73" s="122"/>
      <c r="B73" s="123"/>
      <c r="C73" s="123"/>
      <c r="D73" s="123"/>
      <c r="E73" s="124"/>
      <c r="F73"/>
      <c r="G73"/>
      <c r="H73"/>
      <c r="I73"/>
      <c r="J73"/>
    </row>
    <row r="74" spans="1:10" s="113" customFormat="1" ht="15.5" x14ac:dyDescent="0.35">
      <c r="A74" s="11" t="s">
        <v>0</v>
      </c>
      <c r="B74" s="346" t="s">
        <v>92</v>
      </c>
      <c r="C74" s="333"/>
      <c r="D74" s="333"/>
      <c r="E74" s="112"/>
      <c r="F74"/>
      <c r="G74"/>
      <c r="H74"/>
      <c r="I74"/>
      <c r="J74"/>
    </row>
    <row r="75" spans="1:10" s="113" customFormat="1" ht="15.5" x14ac:dyDescent="0.35">
      <c r="A75" s="11"/>
      <c r="B75" s="20"/>
      <c r="C75" s="10"/>
      <c r="D75" s="10"/>
      <c r="E75" s="112"/>
      <c r="F75"/>
      <c r="G75"/>
      <c r="H75"/>
      <c r="I75"/>
      <c r="J75"/>
    </row>
    <row r="76" spans="1:10" s="113" customFormat="1" ht="15.5" x14ac:dyDescent="0.35">
      <c r="A76" s="349" t="str">
        <f>A4</f>
        <v xml:space="preserve">WHOLESALE PRICES IN THE REPUBLIC OF SOUTH AFRICA </v>
      </c>
      <c r="B76" s="350"/>
      <c r="C76" s="350"/>
      <c r="D76" s="350"/>
      <c r="E76" s="114"/>
      <c r="F76"/>
      <c r="G76"/>
      <c r="H76"/>
      <c r="I76"/>
      <c r="J76"/>
    </row>
    <row r="77" spans="1:10" s="113" customFormat="1" ht="15.5" x14ac:dyDescent="0.35">
      <c r="A77" s="125" t="str">
        <f>A5</f>
        <v>EFFECTIVE 05 NOVEMBER 2025</v>
      </c>
      <c r="B77"/>
      <c r="C77" s="3"/>
      <c r="D77" s="20"/>
      <c r="E77" s="112"/>
      <c r="F77"/>
      <c r="G77"/>
      <c r="H77"/>
      <c r="I77"/>
      <c r="J77"/>
    </row>
    <row r="78" spans="1:10" s="113" customFormat="1" ht="16" thickBot="1" x14ac:dyDescent="0.4">
      <c r="A78" s="59"/>
      <c r="B78" s="60"/>
      <c r="C78" s="61"/>
      <c r="D78" s="61"/>
      <c r="E78" s="118"/>
      <c r="F78"/>
      <c r="G78"/>
      <c r="H78"/>
      <c r="I78"/>
      <c r="J78"/>
    </row>
    <row r="79" spans="1:10" s="113" customFormat="1" ht="15.5" x14ac:dyDescent="0.35">
      <c r="A79" s="62" t="s">
        <v>2</v>
      </c>
      <c r="B79" s="63" t="s">
        <v>79</v>
      </c>
      <c r="C79" s="63" t="s">
        <v>80</v>
      </c>
      <c r="D79" s="63" t="s">
        <v>5</v>
      </c>
      <c r="E79" s="112"/>
      <c r="F79"/>
      <c r="G79"/>
      <c r="H79"/>
      <c r="I79"/>
      <c r="J79"/>
    </row>
    <row r="80" spans="1:10" s="113" customFormat="1" ht="15.5" x14ac:dyDescent="0.35">
      <c r="A80" s="2" t="s">
        <v>81</v>
      </c>
      <c r="B80" s="3" t="s">
        <v>82</v>
      </c>
      <c r="C80" s="3" t="s">
        <v>83</v>
      </c>
      <c r="D80" s="3" t="s">
        <v>84</v>
      </c>
      <c r="E80" s="112"/>
      <c r="F80"/>
      <c r="G80"/>
      <c r="H80"/>
      <c r="I80"/>
      <c r="J80"/>
    </row>
    <row r="81" spans="1:10" s="113" customFormat="1" ht="15.5" x14ac:dyDescent="0.35">
      <c r="A81" s="2" t="s">
        <v>85</v>
      </c>
      <c r="B81" s="3" t="s">
        <v>23</v>
      </c>
      <c r="C81" s="3"/>
      <c r="D81" s="3" t="s">
        <v>23</v>
      </c>
      <c r="E81" s="112"/>
      <c r="F81"/>
      <c r="G81"/>
      <c r="H81"/>
      <c r="I81"/>
      <c r="J81"/>
    </row>
    <row r="82" spans="1:10" s="113" customFormat="1" ht="15.5" x14ac:dyDescent="0.35">
      <c r="A82" s="2"/>
      <c r="B82" s="3"/>
      <c r="C82" s="3"/>
      <c r="D82" s="3"/>
      <c r="E82" s="112"/>
      <c r="F82"/>
      <c r="G82"/>
      <c r="H82"/>
      <c r="I82"/>
      <c r="J82"/>
    </row>
    <row r="83" spans="1:10" s="252" customFormat="1" ht="15.5" x14ac:dyDescent="0.35">
      <c r="A83" s="7" t="s">
        <v>25</v>
      </c>
      <c r="B83" s="272">
        <f>1851.65-19</f>
        <v>1832.65</v>
      </c>
      <c r="C83" s="236">
        <f t="shared" ref="C83:C99" si="0">C11</f>
        <v>3.8</v>
      </c>
      <c r="D83" s="317">
        <f>B83+C83</f>
        <v>1836.45</v>
      </c>
      <c r="E83" s="249"/>
      <c r="F83" s="250"/>
      <c r="G83" s="251"/>
      <c r="H83" s="246"/>
      <c r="I83" s="246"/>
      <c r="J83"/>
    </row>
    <row r="84" spans="1:10" s="252" customFormat="1" ht="15.5" x14ac:dyDescent="0.35">
      <c r="A84" s="2" t="s">
        <v>26</v>
      </c>
      <c r="B84" s="22"/>
      <c r="C84" s="240">
        <f t="shared" si="0"/>
        <v>10.199999999999999</v>
      </c>
      <c r="D84" s="15">
        <f>B83+C84</f>
        <v>1842.8500000000001</v>
      </c>
      <c r="E84" s="253"/>
      <c r="F84" s="250"/>
      <c r="G84" s="251"/>
      <c r="H84" s="246"/>
      <c r="I84" s="246"/>
      <c r="J84" s="256"/>
    </row>
    <row r="85" spans="1:10" s="252" customFormat="1" ht="15.5" x14ac:dyDescent="0.35">
      <c r="A85" s="2" t="s">
        <v>27</v>
      </c>
      <c r="B85" s="22"/>
      <c r="C85" s="240">
        <f t="shared" si="0"/>
        <v>16</v>
      </c>
      <c r="D85" s="15">
        <f>B83+C85</f>
        <v>1848.65</v>
      </c>
      <c r="E85" s="253"/>
      <c r="F85" s="250"/>
      <c r="G85" s="251"/>
      <c r="H85" s="246"/>
      <c r="I85" s="246"/>
      <c r="J85" s="246"/>
    </row>
    <row r="86" spans="1:10" s="252" customFormat="1" ht="15.5" x14ac:dyDescent="0.35">
      <c r="A86" s="2" t="s">
        <v>28</v>
      </c>
      <c r="B86" s="22"/>
      <c r="C86" s="240">
        <f t="shared" si="0"/>
        <v>23.4</v>
      </c>
      <c r="D86" s="15">
        <f>$B83+C86</f>
        <v>1856.0500000000002</v>
      </c>
      <c r="E86" s="253"/>
      <c r="F86" s="250"/>
      <c r="G86" s="251"/>
      <c r="H86" s="246"/>
      <c r="I86" s="246"/>
      <c r="J86" s="246"/>
    </row>
    <row r="87" spans="1:10" s="252" customFormat="1" ht="15.5" x14ac:dyDescent="0.35">
      <c r="A87" s="2" t="s">
        <v>29</v>
      </c>
      <c r="B87" s="22"/>
      <c r="C87" s="240">
        <f t="shared" si="0"/>
        <v>34</v>
      </c>
      <c r="D87" s="15">
        <f>$B83+C87</f>
        <v>1866.65</v>
      </c>
      <c r="E87" s="253"/>
      <c r="F87" s="250"/>
      <c r="G87" s="251"/>
      <c r="H87" s="246"/>
      <c r="I87" s="246"/>
      <c r="J87" s="246"/>
    </row>
    <row r="88" spans="1:10" s="252" customFormat="1" ht="15.5" x14ac:dyDescent="0.35">
      <c r="A88" s="2" t="s">
        <v>30</v>
      </c>
      <c r="B88" s="22"/>
      <c r="C88" s="240">
        <f t="shared" si="0"/>
        <v>49.2</v>
      </c>
      <c r="D88" s="15">
        <f>$B83+C88</f>
        <v>1881.8500000000001</v>
      </c>
      <c r="E88" s="253"/>
      <c r="F88" s="250"/>
      <c r="G88" s="251"/>
      <c r="H88" s="246"/>
      <c r="I88" s="246"/>
      <c r="J88" s="246"/>
    </row>
    <row r="89" spans="1:10" s="252" customFormat="1" ht="15.5" x14ac:dyDescent="0.35">
      <c r="A89" s="2" t="s">
        <v>31</v>
      </c>
      <c r="B89" s="22"/>
      <c r="C89" s="240">
        <f t="shared" si="0"/>
        <v>62.8</v>
      </c>
      <c r="D89" s="15">
        <f>$B83+C89</f>
        <v>1895.45</v>
      </c>
      <c r="E89" s="253"/>
      <c r="F89" s="250"/>
      <c r="G89" s="251"/>
      <c r="H89" s="246"/>
      <c r="I89" s="246"/>
      <c r="J89" s="246"/>
    </row>
    <row r="90" spans="1:10" s="252" customFormat="1" ht="15.5" x14ac:dyDescent="0.35">
      <c r="A90" s="2" t="s">
        <v>32</v>
      </c>
      <c r="B90" s="22"/>
      <c r="C90" s="240">
        <f t="shared" si="0"/>
        <v>88.6</v>
      </c>
      <c r="D90" s="15">
        <f>$B83+C90</f>
        <v>1921.25</v>
      </c>
      <c r="E90" s="253"/>
      <c r="F90" s="250"/>
      <c r="G90" s="251"/>
      <c r="H90" s="246"/>
      <c r="I90" s="246"/>
      <c r="J90" s="246"/>
    </row>
    <row r="91" spans="1:10" s="252" customFormat="1" ht="15.5" x14ac:dyDescent="0.35">
      <c r="A91" s="2" t="s">
        <v>33</v>
      </c>
      <c r="B91" s="22"/>
      <c r="C91" s="240">
        <f t="shared" si="0"/>
        <v>115.8</v>
      </c>
      <c r="D91" s="15">
        <f>$B83+C91</f>
        <v>1948.45</v>
      </c>
      <c r="E91" s="253"/>
      <c r="F91" s="250"/>
      <c r="G91" s="251"/>
      <c r="H91" s="246"/>
      <c r="I91" s="246"/>
      <c r="J91" s="246"/>
    </row>
    <row r="92" spans="1:10" s="113" customFormat="1" ht="15.5" x14ac:dyDescent="0.35">
      <c r="A92" s="2" t="s">
        <v>34</v>
      </c>
      <c r="B92" s="22"/>
      <c r="C92" s="240">
        <f t="shared" si="0"/>
        <v>123.1</v>
      </c>
      <c r="D92" s="15">
        <f>$B83+C92</f>
        <v>1955.75</v>
      </c>
      <c r="E92" s="112"/>
      <c r="F92" s="187"/>
      <c r="G92" s="190"/>
      <c r="H92"/>
      <c r="I92"/>
      <c r="J92"/>
    </row>
    <row r="93" spans="1:10" s="113" customFormat="1" ht="15.5" x14ac:dyDescent="0.35">
      <c r="A93" s="2" t="s">
        <v>35</v>
      </c>
      <c r="B93" s="22"/>
      <c r="C93" s="240">
        <f t="shared" si="0"/>
        <v>173.5</v>
      </c>
      <c r="D93" s="15">
        <f>$B83+C93</f>
        <v>2006.15</v>
      </c>
      <c r="E93" s="112"/>
      <c r="F93" s="187"/>
      <c r="G93" s="190"/>
      <c r="H93"/>
      <c r="I93"/>
      <c r="J93"/>
    </row>
    <row r="94" spans="1:10" s="113" customFormat="1" ht="15.5" x14ac:dyDescent="0.35">
      <c r="A94" s="2" t="s">
        <v>36</v>
      </c>
      <c r="B94" s="22"/>
      <c r="C94" s="240">
        <f t="shared" si="0"/>
        <v>180.4</v>
      </c>
      <c r="D94" s="15">
        <f>$B83+C94</f>
        <v>2013.0500000000002</v>
      </c>
      <c r="E94" s="112"/>
      <c r="F94" s="187"/>
      <c r="G94" s="190"/>
      <c r="H94"/>
      <c r="I94"/>
      <c r="J94"/>
    </row>
    <row r="95" spans="1:10" s="113" customFormat="1" ht="15.5" x14ac:dyDescent="0.35">
      <c r="A95" s="2" t="s">
        <v>37</v>
      </c>
      <c r="B95" s="22"/>
      <c r="C95" s="240">
        <f t="shared" si="0"/>
        <v>135.6</v>
      </c>
      <c r="D95" s="15">
        <f>$B83+C95</f>
        <v>1968.25</v>
      </c>
      <c r="E95" s="112"/>
      <c r="F95" s="187"/>
      <c r="G95" s="190"/>
      <c r="H95"/>
      <c r="I95"/>
      <c r="J95"/>
    </row>
    <row r="96" spans="1:10" s="113" customFormat="1" ht="15.5" x14ac:dyDescent="0.35">
      <c r="A96" s="2" t="s">
        <v>38</v>
      </c>
      <c r="B96" s="22"/>
      <c r="C96" s="240">
        <f t="shared" si="0"/>
        <v>181.8</v>
      </c>
      <c r="D96" s="15">
        <f>$B83+C96</f>
        <v>2014.45</v>
      </c>
      <c r="E96" s="112"/>
      <c r="F96" s="187"/>
      <c r="G96" s="190"/>
      <c r="H96"/>
      <c r="I96"/>
      <c r="J96"/>
    </row>
    <row r="97" spans="1:10" s="113" customFormat="1" ht="15.5" x14ac:dyDescent="0.35">
      <c r="A97" s="2" t="s">
        <v>39</v>
      </c>
      <c r="B97" s="22"/>
      <c r="C97" s="240">
        <f t="shared" si="0"/>
        <v>169.3</v>
      </c>
      <c r="D97" s="15">
        <f>$B83+C97</f>
        <v>2001.95</v>
      </c>
      <c r="E97" s="112"/>
      <c r="F97" s="187"/>
      <c r="G97" s="190"/>
      <c r="H97"/>
      <c r="I97"/>
      <c r="J97"/>
    </row>
    <row r="98" spans="1:10" s="252" customFormat="1" ht="15.5" x14ac:dyDescent="0.35">
      <c r="A98" s="5" t="s">
        <v>69</v>
      </c>
      <c r="B98" s="3"/>
      <c r="C98" s="240">
        <f t="shared" si="0"/>
        <v>62.8</v>
      </c>
      <c r="D98" s="15">
        <f>$B83+C98</f>
        <v>1895.45</v>
      </c>
      <c r="E98" s="253"/>
      <c r="F98" s="250"/>
      <c r="G98" s="251"/>
      <c r="H98" s="246"/>
      <c r="I98" s="246"/>
      <c r="J98" s="246"/>
    </row>
    <row r="99" spans="1:10" s="113" customFormat="1" ht="15.5" x14ac:dyDescent="0.35">
      <c r="A99" s="5" t="s">
        <v>70</v>
      </c>
      <c r="B99" s="3"/>
      <c r="C99" s="240">
        <f t="shared" si="0"/>
        <v>169.3</v>
      </c>
      <c r="D99" s="15">
        <f>$B83+C99</f>
        <v>2001.95</v>
      </c>
      <c r="E99" s="112"/>
      <c r="F99" s="187"/>
      <c r="G99" s="190"/>
      <c r="H99"/>
      <c r="I99"/>
      <c r="J99"/>
    </row>
    <row r="100" spans="1:10" s="113" customFormat="1" ht="15.5" x14ac:dyDescent="0.35">
      <c r="A100" s="6"/>
      <c r="B100" s="120"/>
      <c r="C100" s="120"/>
      <c r="D100" s="23"/>
      <c r="E100" s="121"/>
      <c r="F100" s="187"/>
      <c r="G100" s="1"/>
      <c r="H100"/>
      <c r="I100"/>
      <c r="J100"/>
    </row>
    <row r="101" spans="1:10" s="113" customFormat="1" ht="15.5" x14ac:dyDescent="0.35">
      <c r="A101" s="2"/>
      <c r="B101" s="10"/>
      <c r="C101" s="10"/>
      <c r="D101" s="15"/>
      <c r="E101" s="112"/>
      <c r="F101" s="187"/>
      <c r="G101" s="1"/>
      <c r="H101"/>
      <c r="I101"/>
      <c r="J101"/>
    </row>
    <row r="102" spans="1:10" s="252" customFormat="1" ht="15.5" x14ac:dyDescent="0.35">
      <c r="A102" s="2" t="s">
        <v>40</v>
      </c>
      <c r="B102" s="22">
        <f>B83</f>
        <v>1832.65</v>
      </c>
      <c r="C102" s="240">
        <f t="shared" ref="C102:C110" si="1">C30</f>
        <v>24.4</v>
      </c>
      <c r="D102" s="15">
        <f>$B83+C102</f>
        <v>1857.0500000000002</v>
      </c>
      <c r="E102" s="253"/>
      <c r="F102" s="250"/>
      <c r="G102" s="251"/>
      <c r="H102" s="246"/>
      <c r="I102" s="246"/>
      <c r="J102" s="246"/>
    </row>
    <row r="103" spans="1:10" s="113" customFormat="1" ht="15.5" x14ac:dyDescent="0.35">
      <c r="A103" s="2" t="s">
        <v>96</v>
      </c>
      <c r="B103" s="22"/>
      <c r="C103" s="240">
        <f t="shared" si="1"/>
        <v>38.5</v>
      </c>
      <c r="D103" s="15">
        <f>B102+C103</f>
        <v>1871.15</v>
      </c>
      <c r="E103" s="112"/>
      <c r="F103" s="187"/>
      <c r="G103" s="190"/>
      <c r="H103"/>
      <c r="I103"/>
      <c r="J103"/>
    </row>
    <row r="104" spans="1:10" s="113" customFormat="1" ht="15.5" x14ac:dyDescent="0.35">
      <c r="A104" s="2" t="s">
        <v>41</v>
      </c>
      <c r="B104" s="22"/>
      <c r="C104" s="240">
        <f t="shared" si="1"/>
        <v>30.4</v>
      </c>
      <c r="D104" s="15">
        <f>B102+C104</f>
        <v>1863.0500000000002</v>
      </c>
      <c r="E104" s="112"/>
      <c r="F104" s="187"/>
      <c r="G104" s="190"/>
      <c r="H104"/>
      <c r="I104"/>
      <c r="J104"/>
    </row>
    <row r="105" spans="1:10" s="252" customFormat="1" ht="15.5" x14ac:dyDescent="0.35">
      <c r="A105" s="2" t="s">
        <v>42</v>
      </c>
      <c r="B105" s="22"/>
      <c r="C105" s="240">
        <f t="shared" si="1"/>
        <v>43.3</v>
      </c>
      <c r="D105" s="15">
        <f>B102+C105</f>
        <v>1875.95</v>
      </c>
      <c r="E105" s="253"/>
      <c r="F105" s="250"/>
      <c r="G105" s="251"/>
      <c r="H105" s="246"/>
      <c r="I105" s="246"/>
      <c r="J105" s="246"/>
    </row>
    <row r="106" spans="1:10" s="252" customFormat="1" ht="15.5" x14ac:dyDescent="0.35">
      <c r="A106" s="2" t="s">
        <v>43</v>
      </c>
      <c r="B106" s="22"/>
      <c r="C106" s="240">
        <f t="shared" si="1"/>
        <v>59.4</v>
      </c>
      <c r="D106" s="15">
        <f>B102+C106</f>
        <v>1892.0500000000002</v>
      </c>
      <c r="E106" s="253"/>
      <c r="F106" s="250"/>
      <c r="G106" s="251"/>
      <c r="H106" s="246"/>
      <c r="I106" s="246"/>
      <c r="J106" s="246"/>
    </row>
    <row r="107" spans="1:10" s="252" customFormat="1" ht="15.5" x14ac:dyDescent="0.35">
      <c r="A107" s="2" t="s">
        <v>44</v>
      </c>
      <c r="B107" s="22"/>
      <c r="C107" s="240">
        <f t="shared" si="1"/>
        <v>56</v>
      </c>
      <c r="D107" s="15">
        <f>B102+C107</f>
        <v>1888.65</v>
      </c>
      <c r="E107" s="253"/>
      <c r="F107" s="250"/>
      <c r="G107" s="251"/>
      <c r="H107" s="246"/>
      <c r="I107" s="246"/>
      <c r="J107" s="246"/>
    </row>
    <row r="108" spans="1:10" s="113" customFormat="1" ht="15.5" x14ac:dyDescent="0.35">
      <c r="A108" s="2" t="s">
        <v>45</v>
      </c>
      <c r="B108" s="22"/>
      <c r="C108" s="240">
        <f t="shared" si="1"/>
        <v>71</v>
      </c>
      <c r="D108" s="15">
        <f>$B102+C108</f>
        <v>1903.65</v>
      </c>
      <c r="E108" s="112"/>
      <c r="F108" s="187"/>
      <c r="G108" s="190"/>
      <c r="H108"/>
      <c r="I108"/>
      <c r="J108"/>
    </row>
    <row r="109" spans="1:10" s="113" customFormat="1" ht="15.5" x14ac:dyDescent="0.35">
      <c r="A109" s="2" t="s">
        <v>46</v>
      </c>
      <c r="B109" s="22"/>
      <c r="C109" s="240">
        <f t="shared" si="1"/>
        <v>76.7</v>
      </c>
      <c r="D109" s="15">
        <f>$B102+C109</f>
        <v>1909.3500000000001</v>
      </c>
      <c r="E109" s="112"/>
      <c r="F109" s="187"/>
      <c r="G109" s="190"/>
      <c r="H109"/>
      <c r="I109"/>
      <c r="J109"/>
    </row>
    <row r="110" spans="1:10" s="113" customFormat="1" ht="15.5" x14ac:dyDescent="0.35">
      <c r="A110" s="2" t="s">
        <v>47</v>
      </c>
      <c r="B110" s="22"/>
      <c r="C110" s="240">
        <f t="shared" si="1"/>
        <v>89.7</v>
      </c>
      <c r="D110" s="15">
        <f>$B102+C110</f>
        <v>1922.3500000000001</v>
      </c>
      <c r="E110" s="112"/>
      <c r="F110" s="187"/>
      <c r="G110" s="190"/>
      <c r="H110"/>
      <c r="I110"/>
      <c r="J110"/>
    </row>
    <row r="111" spans="1:10" s="113" customFormat="1" ht="15.5" x14ac:dyDescent="0.35">
      <c r="A111" s="6"/>
      <c r="B111" s="120"/>
      <c r="C111" s="19"/>
      <c r="D111" s="23"/>
      <c r="E111" s="121"/>
      <c r="F111" s="187"/>
      <c r="G111" s="191"/>
      <c r="H111"/>
      <c r="I111"/>
      <c r="J111"/>
    </row>
    <row r="112" spans="1:10" s="113" customFormat="1" ht="15.5" x14ac:dyDescent="0.35">
      <c r="A112" s="2"/>
      <c r="B112" s="10"/>
      <c r="C112" s="10"/>
      <c r="D112" s="15"/>
      <c r="E112" s="112"/>
      <c r="F112" s="187"/>
      <c r="G112" s="1"/>
      <c r="H112"/>
      <c r="I112"/>
      <c r="J112"/>
    </row>
    <row r="113" spans="1:10" s="113" customFormat="1" ht="15.5" x14ac:dyDescent="0.35">
      <c r="A113" s="2" t="s">
        <v>48</v>
      </c>
      <c r="B113" s="22">
        <f>B83</f>
        <v>1832.65</v>
      </c>
      <c r="C113" s="240">
        <f t="shared" ref="C113:C133" si="2">C41</f>
        <v>49.7</v>
      </c>
      <c r="D113" s="15">
        <f>$B113+C113</f>
        <v>1882.3500000000001</v>
      </c>
      <c r="E113" s="112"/>
      <c r="F113" s="187"/>
      <c r="G113" s="190"/>
      <c r="H113"/>
      <c r="I113"/>
      <c r="J113"/>
    </row>
    <row r="114" spans="1:10" s="113" customFormat="1" ht="15.5" x14ac:dyDescent="0.35">
      <c r="A114" s="2" t="s">
        <v>49</v>
      </c>
      <c r="B114" s="22"/>
      <c r="C114" s="240">
        <f t="shared" si="2"/>
        <v>59.8</v>
      </c>
      <c r="D114" s="15">
        <f>$B113+C114</f>
        <v>1892.45</v>
      </c>
      <c r="E114" s="112"/>
      <c r="F114" s="187"/>
      <c r="G114" s="190"/>
      <c r="H114"/>
      <c r="I114"/>
      <c r="J114"/>
    </row>
    <row r="115" spans="1:10" s="113" customFormat="1" ht="15.5" x14ac:dyDescent="0.35">
      <c r="A115" s="2" t="s">
        <v>50</v>
      </c>
      <c r="B115" s="22"/>
      <c r="C115" s="240">
        <f t="shared" si="2"/>
        <v>76.599999999999994</v>
      </c>
      <c r="D115" s="15">
        <f>$B113+C115</f>
        <v>1909.25</v>
      </c>
      <c r="E115" s="112"/>
      <c r="F115" s="187"/>
      <c r="G115" s="190"/>
      <c r="H115"/>
      <c r="I115"/>
      <c r="J115"/>
    </row>
    <row r="116" spans="1:10" s="113" customFormat="1" ht="15.5" x14ac:dyDescent="0.35">
      <c r="A116" s="2" t="s">
        <v>51</v>
      </c>
      <c r="B116" s="22"/>
      <c r="C116" s="240">
        <f t="shared" si="2"/>
        <v>95.1</v>
      </c>
      <c r="D116" s="15">
        <f>$B113+C116</f>
        <v>1927.75</v>
      </c>
      <c r="E116" s="112"/>
      <c r="F116" s="187"/>
      <c r="G116" s="190"/>
      <c r="H116"/>
      <c r="I116"/>
      <c r="J116"/>
    </row>
    <row r="117" spans="1:10" s="113" customFormat="1" ht="15.5" x14ac:dyDescent="0.35">
      <c r="A117" s="7" t="s">
        <v>52</v>
      </c>
      <c r="B117" s="17" t="s">
        <v>53</v>
      </c>
      <c r="C117" s="262">
        <f>C45</f>
        <v>87.1</v>
      </c>
      <c r="D117" s="262">
        <f>$B113+C117</f>
        <v>1919.75</v>
      </c>
      <c r="E117" s="119"/>
      <c r="F117" s="187"/>
      <c r="G117" s="190"/>
      <c r="H117"/>
      <c r="I117"/>
      <c r="J117"/>
    </row>
    <row r="118" spans="1:10" s="113" customFormat="1" ht="15.5" x14ac:dyDescent="0.35">
      <c r="A118" s="2" t="s">
        <v>54</v>
      </c>
      <c r="B118" s="22"/>
      <c r="C118" s="240">
        <f t="shared" si="2"/>
        <v>107.5</v>
      </c>
      <c r="D118" s="15">
        <f>$B113+C118</f>
        <v>1940.15</v>
      </c>
      <c r="E118" s="112"/>
      <c r="F118" s="187"/>
      <c r="G118" s="190"/>
      <c r="H118"/>
      <c r="I118"/>
      <c r="J118"/>
    </row>
    <row r="119" spans="1:10" s="113" customFormat="1" ht="15.5" x14ac:dyDescent="0.35">
      <c r="A119" s="2" t="s">
        <v>55</v>
      </c>
      <c r="B119" s="22"/>
      <c r="C119" s="240">
        <f t="shared" si="2"/>
        <v>131.80000000000001</v>
      </c>
      <c r="D119" s="15">
        <f>$B113+C119</f>
        <v>1964.45</v>
      </c>
      <c r="E119" s="112"/>
      <c r="F119" s="187"/>
      <c r="G119" s="190"/>
      <c r="H119"/>
      <c r="I119"/>
      <c r="J119"/>
    </row>
    <row r="120" spans="1:10" s="113" customFormat="1" ht="15.5" x14ac:dyDescent="0.35">
      <c r="A120" s="2" t="s">
        <v>56</v>
      </c>
      <c r="B120" s="22"/>
      <c r="C120" s="240">
        <f t="shared" si="2"/>
        <v>137.9</v>
      </c>
      <c r="D120" s="15">
        <f>$B113+C120</f>
        <v>1970.5500000000002</v>
      </c>
      <c r="E120" s="112"/>
      <c r="F120" s="187"/>
      <c r="G120" s="190"/>
      <c r="H120"/>
      <c r="I120"/>
      <c r="J120"/>
    </row>
    <row r="121" spans="1:10" s="113" customFormat="1" ht="15.5" x14ac:dyDescent="0.35">
      <c r="A121" s="2" t="s">
        <v>57</v>
      </c>
      <c r="B121" s="22"/>
      <c r="C121" s="240">
        <f t="shared" si="2"/>
        <v>157.9</v>
      </c>
      <c r="D121" s="15">
        <f>$B113+C121</f>
        <v>1990.5500000000002</v>
      </c>
      <c r="E121" s="112"/>
      <c r="F121" s="187"/>
      <c r="G121" s="190"/>
      <c r="H121"/>
      <c r="I121"/>
      <c r="J121"/>
    </row>
    <row r="122" spans="1:10" s="113" customFormat="1" ht="15.5" x14ac:dyDescent="0.35">
      <c r="A122" s="2" t="s">
        <v>58</v>
      </c>
      <c r="B122" s="10"/>
      <c r="C122" s="240">
        <f t="shared" si="2"/>
        <v>183.3</v>
      </c>
      <c r="D122" s="15">
        <f>$B113+C122</f>
        <v>2015.95</v>
      </c>
      <c r="E122" s="112"/>
      <c r="F122" s="187"/>
      <c r="G122" s="190"/>
      <c r="H122"/>
      <c r="I122"/>
      <c r="J122"/>
    </row>
    <row r="123" spans="1:10" s="113" customFormat="1" ht="15.5" x14ac:dyDescent="0.35">
      <c r="A123" s="2" t="s">
        <v>59</v>
      </c>
      <c r="B123" s="10"/>
      <c r="C123" s="240">
        <f t="shared" si="2"/>
        <v>159.5</v>
      </c>
      <c r="D123" s="15">
        <f>$B113+C123</f>
        <v>1992.15</v>
      </c>
      <c r="E123" s="112"/>
      <c r="F123" s="187"/>
      <c r="G123" s="190"/>
      <c r="H123"/>
      <c r="I123"/>
      <c r="J123"/>
    </row>
    <row r="124" spans="1:10" s="113" customFormat="1" ht="15.5" x14ac:dyDescent="0.35">
      <c r="A124" s="2" t="s">
        <v>60</v>
      </c>
      <c r="B124" s="10"/>
      <c r="C124" s="240">
        <f t="shared" si="2"/>
        <v>163.1</v>
      </c>
      <c r="D124" s="15">
        <f>$B113+C124</f>
        <v>1995.75</v>
      </c>
      <c r="E124" s="112"/>
      <c r="F124" s="187"/>
      <c r="G124" s="190"/>
      <c r="H124"/>
      <c r="I124"/>
      <c r="J124"/>
    </row>
    <row r="125" spans="1:10" s="113" customFormat="1" ht="15.5" x14ac:dyDescent="0.35">
      <c r="A125" s="2" t="s">
        <v>61</v>
      </c>
      <c r="B125" s="10"/>
      <c r="C125" s="240">
        <f t="shared" si="2"/>
        <v>181</v>
      </c>
      <c r="D125" s="15">
        <f>$B113+C125</f>
        <v>2013.65</v>
      </c>
      <c r="E125" s="112"/>
      <c r="F125" s="187"/>
      <c r="G125" s="190"/>
      <c r="H125"/>
      <c r="I125"/>
      <c r="J125"/>
    </row>
    <row r="126" spans="1:10" s="113" customFormat="1" ht="15.5" x14ac:dyDescent="0.35">
      <c r="A126" s="5" t="s">
        <v>71</v>
      </c>
      <c r="B126" s="3"/>
      <c r="C126" s="240">
        <f t="shared" si="2"/>
        <v>76.599999999999994</v>
      </c>
      <c r="D126" s="15">
        <f>$B113+C126</f>
        <v>1909.25</v>
      </c>
      <c r="E126" s="112"/>
      <c r="F126" s="187"/>
      <c r="G126" s="190"/>
      <c r="H126"/>
      <c r="I126"/>
      <c r="J126"/>
    </row>
    <row r="127" spans="1:10" s="113" customFormat="1" ht="15.5" x14ac:dyDescent="0.35">
      <c r="A127" s="5" t="s">
        <v>72</v>
      </c>
      <c r="B127" s="3"/>
      <c r="C127" s="240">
        <f t="shared" si="2"/>
        <v>95.1</v>
      </c>
      <c r="D127" s="15">
        <f>$B113+C127</f>
        <v>1927.75</v>
      </c>
      <c r="E127" s="112"/>
      <c r="F127" s="187"/>
      <c r="G127" s="190"/>
      <c r="H127"/>
      <c r="I127"/>
      <c r="J127"/>
    </row>
    <row r="128" spans="1:10" s="113" customFormat="1" ht="15.5" x14ac:dyDescent="0.35">
      <c r="A128" s="5" t="s">
        <v>73</v>
      </c>
      <c r="B128" s="3"/>
      <c r="C128" s="240">
        <f t="shared" si="2"/>
        <v>107</v>
      </c>
      <c r="D128" s="15">
        <f>$B113+C128</f>
        <v>1939.65</v>
      </c>
      <c r="E128" s="112"/>
      <c r="F128" s="187"/>
      <c r="G128" s="190"/>
      <c r="H128"/>
      <c r="I128"/>
      <c r="J128"/>
    </row>
    <row r="129" spans="1:10" s="113" customFormat="1" ht="15.5" x14ac:dyDescent="0.35">
      <c r="A129" s="5" t="s">
        <v>74</v>
      </c>
      <c r="B129" s="3"/>
      <c r="C129" s="240">
        <f t="shared" si="2"/>
        <v>131.80000000000001</v>
      </c>
      <c r="D129" s="15">
        <f>$B113+C129</f>
        <v>1964.45</v>
      </c>
      <c r="E129" s="112"/>
      <c r="F129" s="187"/>
      <c r="G129" s="190"/>
      <c r="H129"/>
      <c r="I129"/>
      <c r="J129"/>
    </row>
    <row r="130" spans="1:10" s="113" customFormat="1" ht="15.5" x14ac:dyDescent="0.35">
      <c r="A130" s="5" t="s">
        <v>75</v>
      </c>
      <c r="B130" s="3"/>
      <c r="C130" s="240">
        <f t="shared" si="2"/>
        <v>137.9</v>
      </c>
      <c r="D130" s="15">
        <f>$B113+C130</f>
        <v>1970.5500000000002</v>
      </c>
      <c r="E130" s="112"/>
      <c r="F130" s="187"/>
      <c r="G130" s="190"/>
      <c r="H130"/>
      <c r="I130"/>
      <c r="J130"/>
    </row>
    <row r="131" spans="1:10" s="113" customFormat="1" ht="15.5" x14ac:dyDescent="0.35">
      <c r="A131" s="5" t="s">
        <v>76</v>
      </c>
      <c r="B131" s="3"/>
      <c r="C131" s="240">
        <f t="shared" si="2"/>
        <v>157.9</v>
      </c>
      <c r="D131" s="15">
        <f>$B113+C131</f>
        <v>1990.5500000000002</v>
      </c>
      <c r="E131" s="112"/>
      <c r="F131" s="187"/>
      <c r="G131" s="190"/>
      <c r="H131"/>
      <c r="I131"/>
      <c r="J131"/>
    </row>
    <row r="132" spans="1:10" s="113" customFormat="1" ht="15.5" x14ac:dyDescent="0.35">
      <c r="A132" s="5" t="s">
        <v>77</v>
      </c>
      <c r="B132" s="3"/>
      <c r="C132" s="240">
        <f t="shared" si="2"/>
        <v>183.3</v>
      </c>
      <c r="D132" s="15">
        <f>$B113+C132</f>
        <v>2015.95</v>
      </c>
      <c r="E132" s="112"/>
      <c r="F132" s="187"/>
      <c r="G132" s="190"/>
      <c r="H132"/>
      <c r="I132"/>
      <c r="J132"/>
    </row>
    <row r="133" spans="1:10" s="113" customFormat="1" ht="15.5" x14ac:dyDescent="0.35">
      <c r="A133" s="5" t="s">
        <v>78</v>
      </c>
      <c r="B133" s="3"/>
      <c r="C133" s="240">
        <f t="shared" si="2"/>
        <v>181</v>
      </c>
      <c r="D133" s="15">
        <f>$B113+C133</f>
        <v>2013.65</v>
      </c>
      <c r="E133" s="112"/>
      <c r="F133" s="187"/>
      <c r="G133" s="190"/>
      <c r="H133"/>
      <c r="I133"/>
      <c r="J133"/>
    </row>
    <row r="134" spans="1:10" s="113" customFormat="1" ht="15.5" x14ac:dyDescent="0.35">
      <c r="A134" s="6"/>
      <c r="B134" s="120"/>
      <c r="C134" s="120"/>
      <c r="D134" s="23"/>
      <c r="E134" s="121"/>
      <c r="F134" s="187"/>
      <c r="G134" s="1"/>
      <c r="H134"/>
      <c r="I134"/>
      <c r="J134"/>
    </row>
    <row r="135" spans="1:10" s="113" customFormat="1" ht="15.5" x14ac:dyDescent="0.35">
      <c r="A135" s="2"/>
      <c r="B135" s="10"/>
      <c r="C135" s="10"/>
      <c r="D135" s="15"/>
      <c r="E135" s="112"/>
      <c r="F135" s="187"/>
      <c r="G135" s="1"/>
      <c r="H135"/>
      <c r="I135"/>
      <c r="J135"/>
    </row>
    <row r="136" spans="1:10" s="113" customFormat="1" ht="15.5" x14ac:dyDescent="0.35">
      <c r="A136" s="2" t="s">
        <v>62</v>
      </c>
      <c r="B136" s="22">
        <f>B83</f>
        <v>1832.65</v>
      </c>
      <c r="C136" s="240">
        <f t="shared" ref="C136:C142" si="3">C64</f>
        <v>90.1</v>
      </c>
      <c r="D136" s="15">
        <f>$B113+C136</f>
        <v>1922.75</v>
      </c>
      <c r="E136" s="112"/>
      <c r="F136" s="187"/>
      <c r="G136" s="190"/>
      <c r="H136"/>
      <c r="I136"/>
      <c r="J136"/>
    </row>
    <row r="137" spans="1:10" s="113" customFormat="1" ht="15.5" x14ac:dyDescent="0.35">
      <c r="A137" s="2" t="s">
        <v>63</v>
      </c>
      <c r="B137" s="22"/>
      <c r="C137" s="240">
        <f t="shared" si="3"/>
        <v>115.9</v>
      </c>
      <c r="D137" s="15">
        <f>$B113+C137</f>
        <v>1948.5500000000002</v>
      </c>
      <c r="E137" s="112"/>
      <c r="F137" s="187"/>
      <c r="G137" s="190"/>
      <c r="H137"/>
      <c r="I137"/>
      <c r="J137"/>
    </row>
    <row r="138" spans="1:10" s="113" customFormat="1" ht="15.5" x14ac:dyDescent="0.35">
      <c r="A138" s="2" t="s">
        <v>64</v>
      </c>
      <c r="B138" s="22"/>
      <c r="C138" s="240">
        <f t="shared" si="3"/>
        <v>134.9</v>
      </c>
      <c r="D138" s="15">
        <f>$B113+C138</f>
        <v>1967.5500000000002</v>
      </c>
      <c r="E138" s="112"/>
      <c r="F138" s="187"/>
      <c r="G138" s="190"/>
      <c r="H138"/>
      <c r="I138"/>
      <c r="J138"/>
    </row>
    <row r="139" spans="1:10" s="113" customFormat="1" ht="15.5" x14ac:dyDescent="0.35">
      <c r="A139" s="2" t="s">
        <v>65</v>
      </c>
      <c r="B139" s="22"/>
      <c r="C139" s="240">
        <f t="shared" si="3"/>
        <v>132.19999999999999</v>
      </c>
      <c r="D139" s="15">
        <f>$B113+C139</f>
        <v>1964.8500000000001</v>
      </c>
      <c r="E139" s="112"/>
      <c r="F139" s="187"/>
      <c r="G139" s="190"/>
      <c r="H139"/>
      <c r="I139"/>
      <c r="J139"/>
    </row>
    <row r="140" spans="1:10" s="113" customFormat="1" ht="15.5" x14ac:dyDescent="0.35">
      <c r="A140" s="2" t="s">
        <v>86</v>
      </c>
      <c r="B140" s="15" t="s">
        <v>87</v>
      </c>
      <c r="C140" s="240">
        <f t="shared" si="3"/>
        <v>140.5</v>
      </c>
      <c r="D140" s="15">
        <f>$B113+C140</f>
        <v>1973.15</v>
      </c>
      <c r="E140" s="112"/>
      <c r="F140" s="187"/>
      <c r="G140" s="190"/>
      <c r="H140"/>
      <c r="I140"/>
      <c r="J140"/>
    </row>
    <row r="141" spans="1:10" s="113" customFormat="1" ht="15.5" x14ac:dyDescent="0.35">
      <c r="A141" s="2" t="s">
        <v>67</v>
      </c>
      <c r="B141" s="22"/>
      <c r="C141" s="240">
        <f t="shared" si="3"/>
        <v>140</v>
      </c>
      <c r="D141" s="15">
        <f>$B113+C141</f>
        <v>1972.65</v>
      </c>
      <c r="E141" s="112"/>
      <c r="F141" s="187"/>
      <c r="G141" s="190"/>
      <c r="H141"/>
      <c r="I141"/>
      <c r="J141"/>
    </row>
    <row r="142" spans="1:10" s="113" customFormat="1" ht="15.5" x14ac:dyDescent="0.35">
      <c r="A142" s="2" t="s">
        <v>68</v>
      </c>
      <c r="B142" s="22"/>
      <c r="C142" s="240">
        <f t="shared" si="3"/>
        <v>157.6</v>
      </c>
      <c r="D142" s="15">
        <f>$B113+C142</f>
        <v>1990.25</v>
      </c>
      <c r="E142" s="112"/>
      <c r="F142" s="187"/>
      <c r="G142" s="190"/>
      <c r="H142"/>
      <c r="I142"/>
      <c r="J142"/>
    </row>
    <row r="143" spans="1:10" s="113" customFormat="1" ht="16" thickBot="1" x14ac:dyDescent="0.4">
      <c r="A143" s="59"/>
      <c r="B143" s="61"/>
      <c r="C143" s="241"/>
      <c r="D143" s="60"/>
      <c r="E143" s="118"/>
      <c r="F143"/>
      <c r="G143"/>
      <c r="H143"/>
      <c r="I143"/>
      <c r="J143"/>
    </row>
    <row r="144" spans="1:10" s="113" customFormat="1" ht="15.5" x14ac:dyDescent="0.35">
      <c r="A144" s="10"/>
      <c r="B144" s="10"/>
      <c r="C144" s="10"/>
      <c r="D144" s="3"/>
      <c r="E144" s="1"/>
      <c r="F144"/>
      <c r="G144"/>
      <c r="H144"/>
      <c r="I144"/>
      <c r="J144"/>
    </row>
  </sheetData>
  <mergeCells count="4">
    <mergeCell ref="B74:D74"/>
    <mergeCell ref="B2:D2"/>
    <mergeCell ref="A4:D4"/>
    <mergeCell ref="A76:D76"/>
  </mergeCells>
  <phoneticPr fontId="4"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topLeftCell="C1" zoomScale="90" zoomScaleNormal="90" workbookViewId="0">
      <selection activeCell="K11" sqref="K11"/>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10" style="10" bestFit="1" customWidth="1"/>
    <col min="10" max="10" width="14.08203125" style="10" customWidth="1"/>
    <col min="11" max="11" width="10.75" style="10" customWidth="1"/>
    <col min="12" max="12" width="8.75" style="70" customWidth="1"/>
    <col min="13" max="13" width="17.58203125" bestFit="1" customWidth="1"/>
    <col min="14" max="14" width="8.9140625" bestFit="1" customWidth="1"/>
    <col min="17" max="17" width="9.75" bestFit="1" customWidth="1"/>
  </cols>
  <sheetData>
    <row r="1" spans="1:17" x14ac:dyDescent="0.3">
      <c r="A1" s="11"/>
      <c r="K1" s="57"/>
      <c r="L1" s="1"/>
      <c r="M1" s="1"/>
    </row>
    <row r="2" spans="1:17" x14ac:dyDescent="0.3">
      <c r="A2" s="11"/>
      <c r="C2" s="1"/>
      <c r="D2" s="348" t="s">
        <v>93</v>
      </c>
      <c r="E2" s="333"/>
      <c r="F2" s="333"/>
      <c r="G2" s="333"/>
      <c r="H2" s="333"/>
      <c r="I2" s="333"/>
      <c r="J2" s="3"/>
      <c r="K2" s="64"/>
      <c r="L2" s="1"/>
      <c r="M2" s="1"/>
    </row>
    <row r="3" spans="1:17" x14ac:dyDescent="0.3">
      <c r="A3" s="2"/>
      <c r="B3" s="1"/>
      <c r="C3" s="1"/>
      <c r="H3" s="1"/>
      <c r="I3" s="1"/>
      <c r="K3" s="57"/>
      <c r="L3" s="1"/>
      <c r="M3" s="1"/>
      <c r="Q3" s="203"/>
    </row>
    <row r="4" spans="1:17" x14ac:dyDescent="0.3">
      <c r="A4" s="2"/>
      <c r="B4" s="1"/>
      <c r="C4" s="1"/>
      <c r="D4" s="1"/>
      <c r="E4" s="9" t="s">
        <v>89</v>
      </c>
      <c r="G4" s="126"/>
      <c r="H4" s="341" t="str">
        <f>LPG!F3</f>
        <v>EFFECTIVE 05 NOVEMBER 2025</v>
      </c>
      <c r="I4" s="342"/>
      <c r="J4" s="342"/>
      <c r="K4" s="57"/>
      <c r="L4" s="1"/>
      <c r="M4" s="1"/>
    </row>
    <row r="5" spans="1:17" x14ac:dyDescent="0.3">
      <c r="A5" s="2"/>
      <c r="B5" s="1"/>
      <c r="C5" s="1"/>
      <c r="D5" s="1"/>
      <c r="E5" s="1"/>
      <c r="F5" s="1"/>
      <c r="G5" s="1"/>
      <c r="H5" s="1"/>
      <c r="I5" s="1"/>
      <c r="J5" s="3" t="s">
        <v>1</v>
      </c>
      <c r="K5" s="57"/>
      <c r="L5" s="1"/>
      <c r="M5" s="1"/>
    </row>
    <row r="6" spans="1:17" x14ac:dyDescent="0.3">
      <c r="A6" s="12"/>
      <c r="B6" s="120"/>
      <c r="C6" s="120"/>
      <c r="D6" s="120"/>
      <c r="E6" s="120"/>
      <c r="F6" s="120"/>
      <c r="G6" s="120"/>
      <c r="H6" s="120"/>
      <c r="I6" s="120"/>
      <c r="J6" s="120"/>
      <c r="K6" s="127"/>
      <c r="L6" s="1"/>
      <c r="M6" s="1"/>
    </row>
    <row r="7" spans="1:17" x14ac:dyDescent="0.3">
      <c r="A7" s="2" t="s">
        <v>2</v>
      </c>
      <c r="B7" s="3" t="s">
        <v>3</v>
      </c>
      <c r="C7" s="3" t="s">
        <v>4</v>
      </c>
      <c r="D7" s="3" t="s">
        <v>5</v>
      </c>
      <c r="E7" s="3" t="s">
        <v>6</v>
      </c>
      <c r="F7" s="233" t="s">
        <v>7</v>
      </c>
      <c r="G7" s="20"/>
      <c r="H7" s="20"/>
      <c r="I7" s="3"/>
      <c r="J7" s="3" t="s">
        <v>8</v>
      </c>
      <c r="K7" s="64" t="s">
        <v>9</v>
      </c>
      <c r="L7" s="1"/>
      <c r="M7" s="1"/>
    </row>
    <row r="8" spans="1:17" x14ac:dyDescent="0.3">
      <c r="A8" s="2" t="s">
        <v>10</v>
      </c>
      <c r="B8" s="3" t="s">
        <v>11</v>
      </c>
      <c r="C8" s="3" t="s">
        <v>12</v>
      </c>
      <c r="D8" s="3" t="s">
        <v>13</v>
      </c>
      <c r="E8" s="3" t="s">
        <v>14</v>
      </c>
      <c r="F8" s="3"/>
      <c r="G8" s="3"/>
      <c r="H8" s="3"/>
      <c r="I8" s="3"/>
      <c r="J8" s="3" t="s">
        <v>15</v>
      </c>
      <c r="K8" s="64" t="s">
        <v>16</v>
      </c>
      <c r="L8" s="189"/>
      <c r="M8" s="189"/>
    </row>
    <row r="9" spans="1:17" x14ac:dyDescent="0.3">
      <c r="A9" s="2"/>
      <c r="B9" s="3" t="s">
        <v>17</v>
      </c>
      <c r="C9" s="3"/>
      <c r="D9" s="3" t="s">
        <v>17</v>
      </c>
      <c r="E9" s="3"/>
      <c r="F9" s="3" t="s">
        <v>18</v>
      </c>
      <c r="G9" s="3" t="s">
        <v>19</v>
      </c>
      <c r="H9" s="3" t="s">
        <v>19</v>
      </c>
      <c r="I9" s="3" t="s">
        <v>20</v>
      </c>
      <c r="J9" s="3" t="s">
        <v>21</v>
      </c>
      <c r="K9" s="64" t="s">
        <v>22</v>
      </c>
      <c r="L9" s="189"/>
      <c r="M9" s="190"/>
    </row>
    <row r="10" spans="1:17" x14ac:dyDescent="0.3">
      <c r="A10" s="128"/>
      <c r="B10" s="129"/>
      <c r="C10" s="129"/>
      <c r="D10" s="129"/>
      <c r="F10" s="129"/>
      <c r="G10" s="129"/>
      <c r="H10" s="129"/>
      <c r="I10" s="37" t="s">
        <v>24</v>
      </c>
      <c r="J10" s="37" t="s">
        <v>24</v>
      </c>
      <c r="K10" s="57"/>
      <c r="L10" s="3"/>
      <c r="M10" s="190"/>
    </row>
    <row r="11" spans="1:17" s="246" customFormat="1" x14ac:dyDescent="0.3">
      <c r="A11" s="4" t="s">
        <v>25</v>
      </c>
      <c r="B11" s="274">
        <f>1755.6-51</f>
        <v>1704.6</v>
      </c>
      <c r="C11" s="236">
        <v>3.8</v>
      </c>
      <c r="D11" s="21">
        <f>SUM(B11,C11)</f>
        <v>1708.3999999999999</v>
      </c>
      <c r="E11" s="261">
        <f>291+8.5+6.1</f>
        <v>305.60000000000002</v>
      </c>
      <c r="F11" s="24">
        <f>SUM(D11,E11)</f>
        <v>2014</v>
      </c>
      <c r="G11" s="24">
        <f>ROUND(((F11*10)+0.4)/10,0)</f>
        <v>2014</v>
      </c>
      <c r="H11" s="24">
        <f>IF(FLOOR(G11,1)&lt;1000,FLOOR(G11,1),FLOOR((G11),1))</f>
        <v>2014</v>
      </c>
      <c r="I11" s="195">
        <f>H11-F11</f>
        <v>0</v>
      </c>
      <c r="J11" s="24">
        <f t="shared" ref="J11:J27" si="0">I11+D11</f>
        <v>1708.3999999999999</v>
      </c>
      <c r="K11" s="283">
        <f>H11</f>
        <v>2014</v>
      </c>
      <c r="L11" s="254"/>
      <c r="M11" s="255"/>
      <c r="N11" s="256"/>
    </row>
    <row r="12" spans="1:17" s="246" customFormat="1" x14ac:dyDescent="0.3">
      <c r="A12" s="2" t="s">
        <v>26</v>
      </c>
      <c r="B12" s="3"/>
      <c r="C12" s="70">
        <v>10.199999999999999</v>
      </c>
      <c r="D12" s="22">
        <f t="shared" ref="D12:D27" si="1">$B$11+C12</f>
        <v>1714.8</v>
      </c>
      <c r="E12" s="25">
        <f>$E$11</f>
        <v>305.60000000000002</v>
      </c>
      <c r="F12" s="25">
        <f t="shared" ref="F12:F27" si="2">D12+E12</f>
        <v>2020.4</v>
      </c>
      <c r="G12" s="25">
        <f t="shared" ref="G12:G27" si="3">ROUND(((F12*10)+0.4)/10,0)</f>
        <v>2020</v>
      </c>
      <c r="H12" s="25">
        <f t="shared" ref="H12:H27" si="4">IF(FLOOR(G12,1)&lt;1000,FLOOR(G12,1),FLOOR((G12),1))</f>
        <v>2020</v>
      </c>
      <c r="I12" s="18">
        <f t="shared" ref="I12:I27" si="5">H12-F12</f>
        <v>-0.40000000000009095</v>
      </c>
      <c r="J12" s="25">
        <f t="shared" si="0"/>
        <v>1714.3999999999999</v>
      </c>
      <c r="K12" s="80">
        <f t="shared" ref="K12:K26" si="6">H12</f>
        <v>2020</v>
      </c>
      <c r="L12" s="254"/>
      <c r="M12" s="257"/>
      <c r="N12" s="256"/>
    </row>
    <row r="13" spans="1:17" s="246" customFormat="1" x14ac:dyDescent="0.3">
      <c r="A13" s="2" t="s">
        <v>27</v>
      </c>
      <c r="B13" s="3"/>
      <c r="C13" s="70">
        <v>15.95</v>
      </c>
      <c r="D13" s="22">
        <f t="shared" si="1"/>
        <v>1720.55</v>
      </c>
      <c r="E13" s="25">
        <f t="shared" ref="E13:E27" si="7">$E$11</f>
        <v>305.60000000000002</v>
      </c>
      <c r="F13" s="25">
        <f t="shared" si="2"/>
        <v>2026.15</v>
      </c>
      <c r="G13" s="25">
        <f t="shared" si="3"/>
        <v>2026</v>
      </c>
      <c r="H13" s="25">
        <f t="shared" si="4"/>
        <v>2026</v>
      </c>
      <c r="I13" s="18">
        <f t="shared" si="5"/>
        <v>-0.15000000000009095</v>
      </c>
      <c r="J13" s="25">
        <f t="shared" si="0"/>
        <v>1720.3999999999999</v>
      </c>
      <c r="K13" s="80">
        <f t="shared" si="6"/>
        <v>2026</v>
      </c>
      <c r="L13" s="254"/>
      <c r="M13" s="257"/>
      <c r="N13" s="256"/>
    </row>
    <row r="14" spans="1:17" s="246" customFormat="1" x14ac:dyDescent="0.3">
      <c r="A14" s="2" t="s">
        <v>28</v>
      </c>
      <c r="B14" s="3"/>
      <c r="C14" s="70">
        <v>23.4</v>
      </c>
      <c r="D14" s="22">
        <f t="shared" si="1"/>
        <v>1728</v>
      </c>
      <c r="E14" s="25">
        <f t="shared" si="7"/>
        <v>305.60000000000002</v>
      </c>
      <c r="F14" s="25">
        <f t="shared" si="2"/>
        <v>2033.6</v>
      </c>
      <c r="G14" s="25">
        <f t="shared" si="3"/>
        <v>2034</v>
      </c>
      <c r="H14" s="25">
        <f t="shared" si="4"/>
        <v>2034</v>
      </c>
      <c r="I14" s="18">
        <f t="shared" si="5"/>
        <v>0.40000000000009095</v>
      </c>
      <c r="J14" s="25">
        <f t="shared" si="0"/>
        <v>1728.4</v>
      </c>
      <c r="K14" s="80">
        <f t="shared" si="6"/>
        <v>2034</v>
      </c>
      <c r="L14" s="254"/>
      <c r="M14" s="257"/>
      <c r="N14" s="256"/>
    </row>
    <row r="15" spans="1:17" s="246" customFormat="1" x14ac:dyDescent="0.3">
      <c r="A15" s="2" t="s">
        <v>29</v>
      </c>
      <c r="B15" s="3"/>
      <c r="C15" s="70">
        <v>34</v>
      </c>
      <c r="D15" s="22">
        <f t="shared" si="1"/>
        <v>1738.6</v>
      </c>
      <c r="E15" s="25">
        <f t="shared" si="7"/>
        <v>305.60000000000002</v>
      </c>
      <c r="F15" s="25">
        <f t="shared" si="2"/>
        <v>2044.1999999999998</v>
      </c>
      <c r="G15" s="25">
        <f t="shared" si="3"/>
        <v>2044</v>
      </c>
      <c r="H15" s="25">
        <f t="shared" si="4"/>
        <v>2044</v>
      </c>
      <c r="I15" s="18">
        <f t="shared" si="5"/>
        <v>-0.1999999999998181</v>
      </c>
      <c r="J15" s="25">
        <f t="shared" si="0"/>
        <v>1738.4</v>
      </c>
      <c r="K15" s="80">
        <f t="shared" si="6"/>
        <v>2044</v>
      </c>
      <c r="L15" s="254"/>
      <c r="M15" s="257"/>
      <c r="N15" s="256"/>
    </row>
    <row r="16" spans="1:17" s="246" customFormat="1" x14ac:dyDescent="0.3">
      <c r="A16" s="2" t="s">
        <v>30</v>
      </c>
      <c r="B16" s="3"/>
      <c r="C16" s="70">
        <v>49.2</v>
      </c>
      <c r="D16" s="22">
        <f t="shared" si="1"/>
        <v>1753.8</v>
      </c>
      <c r="E16" s="25">
        <f t="shared" si="7"/>
        <v>305.60000000000002</v>
      </c>
      <c r="F16" s="25">
        <f t="shared" si="2"/>
        <v>2059.4</v>
      </c>
      <c r="G16" s="25">
        <f t="shared" si="3"/>
        <v>2059</v>
      </c>
      <c r="H16" s="25">
        <f t="shared" si="4"/>
        <v>2059</v>
      </c>
      <c r="I16" s="18">
        <f t="shared" si="5"/>
        <v>-0.40000000000009095</v>
      </c>
      <c r="J16" s="25">
        <f t="shared" si="0"/>
        <v>1753.3999999999999</v>
      </c>
      <c r="K16" s="80">
        <f t="shared" si="6"/>
        <v>2059</v>
      </c>
      <c r="L16" s="254"/>
      <c r="M16" s="257"/>
      <c r="N16" s="256"/>
    </row>
    <row r="17" spans="1:14" s="246" customFormat="1" x14ac:dyDescent="0.3">
      <c r="A17" s="2" t="s">
        <v>31</v>
      </c>
      <c r="B17" s="3"/>
      <c r="C17" s="70">
        <v>62.8</v>
      </c>
      <c r="D17" s="22">
        <f t="shared" si="1"/>
        <v>1767.3999999999999</v>
      </c>
      <c r="E17" s="25">
        <f t="shared" si="7"/>
        <v>305.60000000000002</v>
      </c>
      <c r="F17" s="25">
        <f t="shared" si="2"/>
        <v>2073</v>
      </c>
      <c r="G17" s="25">
        <f t="shared" si="3"/>
        <v>2073</v>
      </c>
      <c r="H17" s="25">
        <f t="shared" si="4"/>
        <v>2073</v>
      </c>
      <c r="I17" s="18">
        <f t="shared" si="5"/>
        <v>0</v>
      </c>
      <c r="J17" s="25">
        <f t="shared" si="0"/>
        <v>1767.3999999999999</v>
      </c>
      <c r="K17" s="80">
        <f t="shared" si="6"/>
        <v>2073</v>
      </c>
      <c r="L17" s="258"/>
      <c r="M17" s="257"/>
      <c r="N17" s="256"/>
    </row>
    <row r="18" spans="1:14" s="246" customFormat="1" x14ac:dyDescent="0.3">
      <c r="A18" s="2" t="s">
        <v>32</v>
      </c>
      <c r="B18" s="3"/>
      <c r="C18" s="70">
        <v>88.6</v>
      </c>
      <c r="D18" s="47">
        <f t="shared" si="1"/>
        <v>1793.1999999999998</v>
      </c>
      <c r="E18" s="25">
        <f t="shared" si="7"/>
        <v>305.60000000000002</v>
      </c>
      <c r="F18" s="48">
        <f t="shared" si="2"/>
        <v>2098.7999999999997</v>
      </c>
      <c r="G18" s="48">
        <f t="shared" si="3"/>
        <v>2099</v>
      </c>
      <c r="H18" s="48">
        <f t="shared" si="4"/>
        <v>2099</v>
      </c>
      <c r="I18" s="49">
        <f t="shared" si="5"/>
        <v>0.20000000000027285</v>
      </c>
      <c r="J18" s="48">
        <f t="shared" si="0"/>
        <v>1793.4</v>
      </c>
      <c r="K18" s="81">
        <f t="shared" si="6"/>
        <v>2099</v>
      </c>
      <c r="L18" s="247"/>
      <c r="M18" s="257"/>
      <c r="N18" s="256"/>
    </row>
    <row r="19" spans="1:14" s="246" customFormat="1" x14ac:dyDescent="0.3">
      <c r="A19" s="46" t="s">
        <v>33</v>
      </c>
      <c r="B19" s="130"/>
      <c r="C19" s="70">
        <v>115.8</v>
      </c>
      <c r="D19" s="47">
        <f>$B$11+C19</f>
        <v>1820.3999999999999</v>
      </c>
      <c r="E19" s="25">
        <f t="shared" si="7"/>
        <v>305.60000000000002</v>
      </c>
      <c r="F19" s="48">
        <f t="shared" si="2"/>
        <v>2126</v>
      </c>
      <c r="G19" s="48">
        <f t="shared" si="3"/>
        <v>2126</v>
      </c>
      <c r="H19" s="48">
        <f t="shared" si="4"/>
        <v>2126</v>
      </c>
      <c r="I19" s="49">
        <f>H19-F19</f>
        <v>0</v>
      </c>
      <c r="J19" s="48">
        <f t="shared" si="0"/>
        <v>1820.3999999999999</v>
      </c>
      <c r="K19" s="81">
        <f>H19</f>
        <v>2126</v>
      </c>
      <c r="L19" s="259"/>
      <c r="M19" s="257"/>
      <c r="N19" s="256"/>
    </row>
    <row r="20" spans="1:14" x14ac:dyDescent="0.3">
      <c r="A20" s="2" t="s">
        <v>34</v>
      </c>
      <c r="B20" s="3"/>
      <c r="C20" s="70">
        <v>123.1</v>
      </c>
      <c r="D20" s="47">
        <f t="shared" si="1"/>
        <v>1827.6999999999998</v>
      </c>
      <c r="E20" s="25">
        <f t="shared" si="7"/>
        <v>305.60000000000002</v>
      </c>
      <c r="F20" s="48">
        <f t="shared" si="2"/>
        <v>2133.2999999999997</v>
      </c>
      <c r="G20" s="48">
        <f t="shared" si="3"/>
        <v>2133</v>
      </c>
      <c r="H20" s="48">
        <f t="shared" si="4"/>
        <v>2133</v>
      </c>
      <c r="I20" s="49">
        <f t="shared" si="5"/>
        <v>-0.29999999999972715</v>
      </c>
      <c r="J20" s="48">
        <f t="shared" si="0"/>
        <v>1827.4</v>
      </c>
      <c r="K20" s="81">
        <f t="shared" si="6"/>
        <v>2133</v>
      </c>
      <c r="L20" s="43"/>
      <c r="M20" s="191"/>
      <c r="N20" s="138"/>
    </row>
    <row r="21" spans="1:14" x14ac:dyDescent="0.3">
      <c r="A21" s="2" t="s">
        <v>35</v>
      </c>
      <c r="B21" s="3"/>
      <c r="C21" s="291">
        <v>173.5</v>
      </c>
      <c r="D21" s="47">
        <f t="shared" si="1"/>
        <v>1878.1</v>
      </c>
      <c r="E21" s="25">
        <f t="shared" si="7"/>
        <v>305.60000000000002</v>
      </c>
      <c r="F21" s="48">
        <f t="shared" si="2"/>
        <v>2183.6999999999998</v>
      </c>
      <c r="G21" s="48">
        <f t="shared" si="3"/>
        <v>2184</v>
      </c>
      <c r="H21" s="48">
        <f t="shared" si="4"/>
        <v>2184</v>
      </c>
      <c r="I21" s="49">
        <f t="shared" si="5"/>
        <v>0.3000000000001819</v>
      </c>
      <c r="J21" s="48">
        <f t="shared" si="0"/>
        <v>1878.4</v>
      </c>
      <c r="K21" s="81">
        <f t="shared" si="6"/>
        <v>2184</v>
      </c>
      <c r="L21" s="43"/>
      <c r="M21" s="191"/>
      <c r="N21" s="138"/>
    </row>
    <row r="22" spans="1:14" x14ac:dyDescent="0.3">
      <c r="A22" s="46" t="s">
        <v>36</v>
      </c>
      <c r="B22" s="130"/>
      <c r="C22" s="70">
        <v>180.4</v>
      </c>
      <c r="D22" s="47">
        <f>$B$11+C22</f>
        <v>1885</v>
      </c>
      <c r="E22" s="25">
        <f t="shared" si="7"/>
        <v>305.60000000000002</v>
      </c>
      <c r="F22" s="48">
        <f t="shared" si="2"/>
        <v>2190.6</v>
      </c>
      <c r="G22" s="48">
        <f t="shared" si="3"/>
        <v>2191</v>
      </c>
      <c r="H22" s="48">
        <f t="shared" si="4"/>
        <v>2191</v>
      </c>
      <c r="I22" s="49">
        <f>H22-F22</f>
        <v>0.40000000000009095</v>
      </c>
      <c r="J22" s="48">
        <f t="shared" si="0"/>
        <v>1885.4</v>
      </c>
      <c r="K22" s="81">
        <f>H22</f>
        <v>2191</v>
      </c>
      <c r="L22" s="45"/>
      <c r="M22" s="191"/>
      <c r="N22" s="138"/>
    </row>
    <row r="23" spans="1:14" x14ac:dyDescent="0.3">
      <c r="A23" s="46" t="s">
        <v>37</v>
      </c>
      <c r="B23" s="130"/>
      <c r="C23" s="70">
        <v>135.6</v>
      </c>
      <c r="D23" s="47">
        <f t="shared" si="1"/>
        <v>1840.1999999999998</v>
      </c>
      <c r="E23" s="25">
        <f t="shared" si="7"/>
        <v>305.60000000000002</v>
      </c>
      <c r="F23" s="48">
        <f t="shared" si="2"/>
        <v>2145.7999999999997</v>
      </c>
      <c r="G23" s="48">
        <f t="shared" si="3"/>
        <v>2146</v>
      </c>
      <c r="H23" s="48">
        <f t="shared" si="4"/>
        <v>2146</v>
      </c>
      <c r="I23" s="49">
        <f t="shared" si="5"/>
        <v>0.20000000000027285</v>
      </c>
      <c r="J23" s="48">
        <f t="shared" si="0"/>
        <v>1840.4</v>
      </c>
      <c r="K23" s="81">
        <f t="shared" si="6"/>
        <v>2146</v>
      </c>
      <c r="L23" s="45"/>
      <c r="M23" s="191"/>
      <c r="N23" s="138"/>
    </row>
    <row r="24" spans="1:14" x14ac:dyDescent="0.3">
      <c r="A24" s="2" t="s">
        <v>38</v>
      </c>
      <c r="B24" s="3"/>
      <c r="C24" s="70">
        <v>181.8</v>
      </c>
      <c r="D24" s="47">
        <f t="shared" si="1"/>
        <v>1886.3999999999999</v>
      </c>
      <c r="E24" s="25">
        <f t="shared" si="7"/>
        <v>305.60000000000002</v>
      </c>
      <c r="F24" s="48">
        <f t="shared" si="2"/>
        <v>2192</v>
      </c>
      <c r="G24" s="48">
        <f t="shared" si="3"/>
        <v>2192</v>
      </c>
      <c r="H24" s="48">
        <f t="shared" si="4"/>
        <v>2192</v>
      </c>
      <c r="I24" s="49">
        <f t="shared" si="5"/>
        <v>0</v>
      </c>
      <c r="J24" s="48">
        <f t="shared" si="0"/>
        <v>1886.3999999999999</v>
      </c>
      <c r="K24" s="81">
        <f t="shared" si="6"/>
        <v>2192</v>
      </c>
      <c r="L24" s="43"/>
      <c r="M24" s="191"/>
      <c r="N24" s="138"/>
    </row>
    <row r="25" spans="1:14" x14ac:dyDescent="0.3">
      <c r="A25" s="2" t="s">
        <v>39</v>
      </c>
      <c r="B25" s="3"/>
      <c r="C25" s="70">
        <v>169.3</v>
      </c>
      <c r="D25" s="47">
        <f t="shared" si="1"/>
        <v>1873.8999999999999</v>
      </c>
      <c r="E25" s="25">
        <f t="shared" si="7"/>
        <v>305.60000000000002</v>
      </c>
      <c r="F25" s="48">
        <f t="shared" si="2"/>
        <v>2179.5</v>
      </c>
      <c r="G25" s="48">
        <f t="shared" si="3"/>
        <v>2180</v>
      </c>
      <c r="H25" s="48">
        <f t="shared" si="4"/>
        <v>2180</v>
      </c>
      <c r="I25" s="49">
        <f t="shared" si="5"/>
        <v>0.5</v>
      </c>
      <c r="J25" s="48">
        <f t="shared" si="0"/>
        <v>1874.3999999999999</v>
      </c>
      <c r="K25" s="81">
        <f t="shared" si="6"/>
        <v>2180</v>
      </c>
      <c r="L25" s="43"/>
      <c r="M25" s="191"/>
      <c r="N25" s="138"/>
    </row>
    <row r="26" spans="1:14" s="246" customFormat="1" x14ac:dyDescent="0.3">
      <c r="A26" s="5" t="s">
        <v>69</v>
      </c>
      <c r="B26" s="3"/>
      <c r="C26" s="70">
        <v>62.8</v>
      </c>
      <c r="D26" s="47">
        <f t="shared" si="1"/>
        <v>1767.3999999999999</v>
      </c>
      <c r="E26" s="25">
        <f t="shared" si="7"/>
        <v>305.60000000000002</v>
      </c>
      <c r="F26" s="48">
        <f t="shared" si="2"/>
        <v>2073</v>
      </c>
      <c r="G26" s="48">
        <f t="shared" si="3"/>
        <v>2073</v>
      </c>
      <c r="H26" s="48">
        <f t="shared" si="4"/>
        <v>2073</v>
      </c>
      <c r="I26" s="49">
        <f t="shared" si="5"/>
        <v>0</v>
      </c>
      <c r="J26" s="48">
        <f t="shared" si="0"/>
        <v>1767.3999999999999</v>
      </c>
      <c r="K26" s="81">
        <f t="shared" si="6"/>
        <v>2073</v>
      </c>
      <c r="L26" s="258"/>
      <c r="M26" s="257"/>
      <c r="N26" s="256"/>
    </row>
    <row r="27" spans="1:14" x14ac:dyDescent="0.3">
      <c r="A27" s="5" t="s">
        <v>70</v>
      </c>
      <c r="B27" s="3"/>
      <c r="C27" s="70">
        <v>169.3</v>
      </c>
      <c r="D27" s="47">
        <f t="shared" si="1"/>
        <v>1873.8999999999999</v>
      </c>
      <c r="E27" s="25">
        <f t="shared" si="7"/>
        <v>305.60000000000002</v>
      </c>
      <c r="F27" s="48">
        <f t="shared" si="2"/>
        <v>2179.5</v>
      </c>
      <c r="G27" s="48">
        <f t="shared" si="3"/>
        <v>2180</v>
      </c>
      <c r="H27" s="48">
        <f t="shared" si="4"/>
        <v>2180</v>
      </c>
      <c r="I27" s="49">
        <f t="shared" si="5"/>
        <v>0.5</v>
      </c>
      <c r="J27" s="48">
        <f t="shared" si="0"/>
        <v>1874.3999999999999</v>
      </c>
      <c r="K27" s="81">
        <f>H27</f>
        <v>2180</v>
      </c>
      <c r="L27" s="43"/>
      <c r="M27" s="191"/>
      <c r="N27" s="138"/>
    </row>
    <row r="28" spans="1:14" x14ac:dyDescent="0.3">
      <c r="A28" s="2"/>
      <c r="B28" s="3"/>
      <c r="D28" s="131"/>
      <c r="E28" s="52"/>
      <c r="F28" s="131"/>
      <c r="G28" s="131"/>
      <c r="H28" s="131"/>
      <c r="I28" s="131"/>
      <c r="J28" s="131"/>
      <c r="K28" s="81"/>
      <c r="L28" s="43"/>
      <c r="M28" s="1"/>
      <c r="N28" s="138"/>
    </row>
    <row r="29" spans="1:14" x14ac:dyDescent="0.3">
      <c r="A29" s="132"/>
      <c r="B29" s="133"/>
      <c r="C29" s="134"/>
      <c r="D29" s="135"/>
      <c r="E29" s="48"/>
      <c r="F29" s="53"/>
      <c r="G29" s="53"/>
      <c r="H29" s="53"/>
      <c r="I29" s="135"/>
      <c r="J29" s="135"/>
      <c r="K29" s="82"/>
      <c r="L29" s="45"/>
      <c r="M29" s="1"/>
      <c r="N29" s="138"/>
    </row>
    <row r="30" spans="1:14" s="246" customFormat="1" x14ac:dyDescent="0.3">
      <c r="A30" s="2" t="s">
        <v>40</v>
      </c>
      <c r="B30" s="15">
        <f>B11</f>
        <v>1704.6</v>
      </c>
      <c r="C30" s="70">
        <v>24.4</v>
      </c>
      <c r="D30" s="47">
        <f t="shared" ref="D30:D38" si="8">$B$11+C30</f>
        <v>1729</v>
      </c>
      <c r="E30" s="25">
        <f t="shared" ref="E30:E38" si="9">$E$11</f>
        <v>305.60000000000002</v>
      </c>
      <c r="F30" s="48">
        <f t="shared" ref="F30:F38" si="10">D30+E30</f>
        <v>2034.6</v>
      </c>
      <c r="G30" s="48">
        <f t="shared" ref="G30:G38" si="11">ROUND(((F30*10)+0.4)/10,0)</f>
        <v>2035</v>
      </c>
      <c r="H30" s="48">
        <f t="shared" ref="H30:H38" si="12">IF(FLOOR(G30,1)&lt;1000,FLOOR(G30,1),FLOOR((G30),1))</f>
        <v>2035</v>
      </c>
      <c r="I30" s="49">
        <f t="shared" ref="I30:I38" si="13">H30-F30</f>
        <v>0.40000000000009095</v>
      </c>
      <c r="J30" s="48">
        <f t="shared" ref="J30:J38" si="14">I30+D30</f>
        <v>1729.4</v>
      </c>
      <c r="K30" s="81">
        <f t="shared" ref="K30:K38" si="15">H30</f>
        <v>2035</v>
      </c>
      <c r="L30" s="254"/>
      <c r="M30" s="257"/>
      <c r="N30" s="256"/>
    </row>
    <row r="31" spans="1:14" x14ac:dyDescent="0.3">
      <c r="A31" s="71" t="s">
        <v>96</v>
      </c>
      <c r="B31" s="15"/>
      <c r="C31" s="70">
        <v>38.5</v>
      </c>
      <c r="D31" s="47">
        <f>$B$11+C31</f>
        <v>1743.1</v>
      </c>
      <c r="E31" s="25">
        <f t="shared" si="9"/>
        <v>305.60000000000002</v>
      </c>
      <c r="F31" s="48">
        <f>D31+E31</f>
        <v>2048.6999999999998</v>
      </c>
      <c r="G31" s="48">
        <f>ROUND(((F31*10)+0.4)/10,0)</f>
        <v>2049</v>
      </c>
      <c r="H31" s="48">
        <f t="shared" si="12"/>
        <v>2049</v>
      </c>
      <c r="I31" s="49">
        <f>H31-F31</f>
        <v>0.3000000000001819</v>
      </c>
      <c r="J31" s="48">
        <f>I31+D31</f>
        <v>1743.4</v>
      </c>
      <c r="K31" s="81">
        <f>H31</f>
        <v>2049</v>
      </c>
      <c r="L31" s="43"/>
      <c r="M31" s="191"/>
      <c r="N31" s="138"/>
    </row>
    <row r="32" spans="1:14" x14ac:dyDescent="0.3">
      <c r="A32" s="46" t="s">
        <v>41</v>
      </c>
      <c r="B32" s="130"/>
      <c r="C32" s="70">
        <v>30.4</v>
      </c>
      <c r="D32" s="47">
        <f>$B$11+C32</f>
        <v>1735</v>
      </c>
      <c r="E32" s="25">
        <f t="shared" si="9"/>
        <v>305.60000000000002</v>
      </c>
      <c r="F32" s="48">
        <f t="shared" si="10"/>
        <v>2040.6</v>
      </c>
      <c r="G32" s="48">
        <f t="shared" si="11"/>
        <v>2041</v>
      </c>
      <c r="H32" s="48">
        <f t="shared" si="12"/>
        <v>2041</v>
      </c>
      <c r="I32" s="49">
        <f>H32-F32</f>
        <v>0.40000000000009095</v>
      </c>
      <c r="J32" s="48">
        <f t="shared" si="14"/>
        <v>1735.4</v>
      </c>
      <c r="K32" s="81">
        <f>H32</f>
        <v>2041</v>
      </c>
      <c r="L32" s="43"/>
      <c r="M32" s="191"/>
      <c r="N32" s="138"/>
    </row>
    <row r="33" spans="1:14" s="246" customFormat="1" x14ac:dyDescent="0.3">
      <c r="A33" s="2" t="s">
        <v>42</v>
      </c>
      <c r="B33" s="3"/>
      <c r="C33" s="70">
        <v>43.3</v>
      </c>
      <c r="D33" s="47">
        <f t="shared" si="8"/>
        <v>1747.8999999999999</v>
      </c>
      <c r="E33" s="25">
        <f t="shared" si="9"/>
        <v>305.60000000000002</v>
      </c>
      <c r="F33" s="48">
        <f t="shared" si="10"/>
        <v>2053.5</v>
      </c>
      <c r="G33" s="48">
        <f t="shared" si="11"/>
        <v>2054</v>
      </c>
      <c r="H33" s="48">
        <f t="shared" si="12"/>
        <v>2054</v>
      </c>
      <c r="I33" s="49">
        <f t="shared" si="13"/>
        <v>0.5</v>
      </c>
      <c r="J33" s="48">
        <f t="shared" si="14"/>
        <v>1748.3999999999999</v>
      </c>
      <c r="K33" s="81">
        <f t="shared" si="15"/>
        <v>2054</v>
      </c>
      <c r="L33" s="259"/>
      <c r="M33" s="257"/>
      <c r="N33" s="256"/>
    </row>
    <row r="34" spans="1:14" s="246" customFormat="1" x14ac:dyDescent="0.3">
      <c r="A34" s="2" t="s">
        <v>43</v>
      </c>
      <c r="B34" s="3"/>
      <c r="C34" s="70">
        <v>59.4</v>
      </c>
      <c r="D34" s="47">
        <f t="shared" si="8"/>
        <v>1764</v>
      </c>
      <c r="E34" s="25">
        <f t="shared" si="9"/>
        <v>305.60000000000002</v>
      </c>
      <c r="F34" s="48">
        <f t="shared" si="10"/>
        <v>2069.6</v>
      </c>
      <c r="G34" s="48">
        <f t="shared" si="11"/>
        <v>2070</v>
      </c>
      <c r="H34" s="48">
        <f t="shared" si="12"/>
        <v>2070</v>
      </c>
      <c r="I34" s="49">
        <f t="shared" si="13"/>
        <v>0.40000000000009095</v>
      </c>
      <c r="J34" s="48">
        <f t="shared" si="14"/>
        <v>1764.4</v>
      </c>
      <c r="K34" s="81">
        <f t="shared" si="15"/>
        <v>2070</v>
      </c>
      <c r="L34" s="254"/>
      <c r="M34" s="257"/>
      <c r="N34" s="256"/>
    </row>
    <row r="35" spans="1:14" s="246" customFormat="1" x14ac:dyDescent="0.3">
      <c r="A35" s="2" t="s">
        <v>44</v>
      </c>
      <c r="B35" s="3"/>
      <c r="C35" s="70">
        <v>56</v>
      </c>
      <c r="D35" s="47">
        <f t="shared" si="8"/>
        <v>1760.6</v>
      </c>
      <c r="E35" s="25">
        <f t="shared" si="9"/>
        <v>305.60000000000002</v>
      </c>
      <c r="F35" s="48">
        <f t="shared" si="10"/>
        <v>2066.1999999999998</v>
      </c>
      <c r="G35" s="48">
        <f t="shared" si="11"/>
        <v>2066</v>
      </c>
      <c r="H35" s="48">
        <f t="shared" si="12"/>
        <v>2066</v>
      </c>
      <c r="I35" s="49">
        <f t="shared" si="13"/>
        <v>-0.1999999999998181</v>
      </c>
      <c r="J35" s="48">
        <f t="shared" si="14"/>
        <v>1760.4</v>
      </c>
      <c r="K35" s="81">
        <f t="shared" si="15"/>
        <v>2066</v>
      </c>
      <c r="L35" s="254"/>
      <c r="M35" s="257"/>
      <c r="N35" s="256"/>
    </row>
    <row r="36" spans="1:14" x14ac:dyDescent="0.3">
      <c r="A36" s="46" t="s">
        <v>45</v>
      </c>
      <c r="B36" s="130"/>
      <c r="C36" s="70">
        <v>71</v>
      </c>
      <c r="D36" s="47">
        <f t="shared" si="8"/>
        <v>1775.6</v>
      </c>
      <c r="E36" s="25">
        <f t="shared" si="9"/>
        <v>305.60000000000002</v>
      </c>
      <c r="F36" s="48">
        <f t="shared" si="10"/>
        <v>2081.1999999999998</v>
      </c>
      <c r="G36" s="48">
        <f t="shared" si="11"/>
        <v>2081</v>
      </c>
      <c r="H36" s="48">
        <f t="shared" si="12"/>
        <v>2081</v>
      </c>
      <c r="I36" s="49">
        <f t="shared" si="13"/>
        <v>-0.1999999999998181</v>
      </c>
      <c r="J36" s="48">
        <f t="shared" si="14"/>
        <v>1775.4</v>
      </c>
      <c r="K36" s="81">
        <f t="shared" si="15"/>
        <v>2081</v>
      </c>
      <c r="L36" s="43"/>
      <c r="M36" s="191"/>
      <c r="N36" s="138"/>
    </row>
    <row r="37" spans="1:14" x14ac:dyDescent="0.3">
      <c r="A37" s="2" t="s">
        <v>46</v>
      </c>
      <c r="B37" s="3"/>
      <c r="C37" s="70">
        <v>76.7</v>
      </c>
      <c r="D37" s="47">
        <f t="shared" si="8"/>
        <v>1781.3</v>
      </c>
      <c r="E37" s="25">
        <f t="shared" si="9"/>
        <v>305.60000000000002</v>
      </c>
      <c r="F37" s="48">
        <f t="shared" si="10"/>
        <v>2086.9</v>
      </c>
      <c r="G37" s="48">
        <f t="shared" si="11"/>
        <v>2087</v>
      </c>
      <c r="H37" s="48">
        <f t="shared" si="12"/>
        <v>2087</v>
      </c>
      <c r="I37" s="49">
        <f t="shared" si="13"/>
        <v>9.9999999999909051E-2</v>
      </c>
      <c r="J37" s="48">
        <f t="shared" si="14"/>
        <v>1781.3999999999999</v>
      </c>
      <c r="K37" s="81">
        <f t="shared" si="15"/>
        <v>2087</v>
      </c>
      <c r="L37" s="43"/>
      <c r="M37" s="191"/>
      <c r="N37" s="138"/>
    </row>
    <row r="38" spans="1:14" x14ac:dyDescent="0.3">
      <c r="A38" s="2" t="s">
        <v>47</v>
      </c>
      <c r="B38" s="3"/>
      <c r="C38" s="70">
        <v>89.7</v>
      </c>
      <c r="D38" s="47">
        <f t="shared" si="8"/>
        <v>1794.3</v>
      </c>
      <c r="E38" s="25">
        <f t="shared" si="9"/>
        <v>305.60000000000002</v>
      </c>
      <c r="F38" s="48">
        <f t="shared" si="10"/>
        <v>2099.9</v>
      </c>
      <c r="G38" s="48">
        <f t="shared" si="11"/>
        <v>2100</v>
      </c>
      <c r="H38" s="48">
        <f t="shared" si="12"/>
        <v>2100</v>
      </c>
      <c r="I38" s="49">
        <f t="shared" si="13"/>
        <v>9.9999999999909051E-2</v>
      </c>
      <c r="J38" s="48">
        <f t="shared" si="14"/>
        <v>1794.3999999999999</v>
      </c>
      <c r="K38" s="81">
        <f t="shared" si="15"/>
        <v>2100</v>
      </c>
      <c r="L38" s="45"/>
      <c r="M38" s="191"/>
      <c r="N38" s="138"/>
    </row>
    <row r="39" spans="1:14" x14ac:dyDescent="0.3">
      <c r="A39" s="6"/>
      <c r="B39" s="42"/>
      <c r="C39" s="19"/>
      <c r="D39" s="54"/>
      <c r="E39" s="52"/>
      <c r="F39" s="52"/>
      <c r="G39" s="52"/>
      <c r="H39" s="52"/>
      <c r="I39" s="55"/>
      <c r="J39" s="52"/>
      <c r="K39" s="83"/>
      <c r="L39" s="199"/>
      <c r="M39" s="191"/>
      <c r="N39" s="138"/>
    </row>
    <row r="40" spans="1:14" x14ac:dyDescent="0.3">
      <c r="A40" s="2"/>
      <c r="B40" s="3"/>
      <c r="D40" s="131"/>
      <c r="E40" s="48"/>
      <c r="F40" s="48"/>
      <c r="G40" s="48"/>
      <c r="H40" s="48"/>
      <c r="I40" s="131"/>
      <c r="J40" s="131"/>
      <c r="K40" s="81"/>
      <c r="L40" s="43"/>
      <c r="M40" s="1"/>
      <c r="N40" s="138"/>
    </row>
    <row r="41" spans="1:14" x14ac:dyDescent="0.3">
      <c r="A41" s="2" t="s">
        <v>48</v>
      </c>
      <c r="B41" s="3"/>
      <c r="C41" s="70">
        <v>49.7</v>
      </c>
      <c r="D41" s="47">
        <f t="shared" ref="D41:D61" si="16">$B$11+C41</f>
        <v>1754.3</v>
      </c>
      <c r="E41" s="25">
        <f t="shared" ref="E41:E61" si="17">$E$11</f>
        <v>305.60000000000002</v>
      </c>
      <c r="F41" s="48">
        <f t="shared" ref="F41:F61" si="18">D41+E41</f>
        <v>2059.9</v>
      </c>
      <c r="G41" s="48">
        <f t="shared" ref="G41:G61" si="19">ROUND(((F41*10)+0.4)/10,0)</f>
        <v>2060</v>
      </c>
      <c r="H41" s="48">
        <f t="shared" ref="H41:H61" si="20">IF(FLOOR(G41,1)&lt;1000,FLOOR(G41,1),FLOOR((G41),1))</f>
        <v>2060</v>
      </c>
      <c r="I41" s="49">
        <f t="shared" ref="I41:I46" si="21">H41-F41</f>
        <v>9.9999999999909051E-2</v>
      </c>
      <c r="J41" s="48">
        <f t="shared" ref="J41:J61" si="22">I41+D41</f>
        <v>1754.3999999999999</v>
      </c>
      <c r="K41" s="81">
        <f t="shared" ref="K41:K61" si="23">H41</f>
        <v>2060</v>
      </c>
      <c r="L41" s="198"/>
      <c r="M41" s="191"/>
      <c r="N41" s="138"/>
    </row>
    <row r="42" spans="1:14" x14ac:dyDescent="0.3">
      <c r="A42" s="2" t="s">
        <v>49</v>
      </c>
      <c r="B42" s="3"/>
      <c r="C42" s="70">
        <v>59.8</v>
      </c>
      <c r="D42" s="47">
        <f t="shared" si="16"/>
        <v>1764.3999999999999</v>
      </c>
      <c r="E42" s="25">
        <f t="shared" si="17"/>
        <v>305.60000000000002</v>
      </c>
      <c r="F42" s="48">
        <f t="shared" si="18"/>
        <v>2070</v>
      </c>
      <c r="G42" s="48">
        <f t="shared" si="19"/>
        <v>2070</v>
      </c>
      <c r="H42" s="48">
        <f t="shared" si="20"/>
        <v>2070</v>
      </c>
      <c r="I42" s="49">
        <f t="shared" si="21"/>
        <v>0</v>
      </c>
      <c r="J42" s="48">
        <f t="shared" si="22"/>
        <v>1764.3999999999999</v>
      </c>
      <c r="K42" s="81">
        <f t="shared" si="23"/>
        <v>2070</v>
      </c>
      <c r="L42" s="43"/>
      <c r="M42" s="191"/>
      <c r="N42" s="138"/>
    </row>
    <row r="43" spans="1:14" x14ac:dyDescent="0.3">
      <c r="A43" s="46" t="s">
        <v>50</v>
      </c>
      <c r="B43" s="130"/>
      <c r="C43" s="70">
        <v>76.599999999999994</v>
      </c>
      <c r="D43" s="47">
        <f t="shared" si="16"/>
        <v>1781.1999999999998</v>
      </c>
      <c r="E43" s="25">
        <f t="shared" si="17"/>
        <v>305.60000000000002</v>
      </c>
      <c r="F43" s="48">
        <f t="shared" si="18"/>
        <v>2086.7999999999997</v>
      </c>
      <c r="G43" s="48">
        <f t="shared" si="19"/>
        <v>2087</v>
      </c>
      <c r="H43" s="48">
        <f t="shared" si="20"/>
        <v>2087</v>
      </c>
      <c r="I43" s="49">
        <f t="shared" si="21"/>
        <v>0.20000000000027285</v>
      </c>
      <c r="J43" s="48">
        <f t="shared" si="22"/>
        <v>1781.4</v>
      </c>
      <c r="K43" s="81">
        <f t="shared" si="23"/>
        <v>2087</v>
      </c>
      <c r="L43" s="43"/>
      <c r="M43" s="191"/>
      <c r="N43" s="138"/>
    </row>
    <row r="44" spans="1:14" x14ac:dyDescent="0.3">
      <c r="A44" s="2" t="s">
        <v>51</v>
      </c>
      <c r="B44" s="3"/>
      <c r="C44" s="70">
        <v>95.1</v>
      </c>
      <c r="D44" s="47">
        <f t="shared" si="16"/>
        <v>1799.6999999999998</v>
      </c>
      <c r="E44" s="25">
        <f t="shared" si="17"/>
        <v>305.60000000000002</v>
      </c>
      <c r="F44" s="48">
        <f t="shared" si="18"/>
        <v>2105.2999999999997</v>
      </c>
      <c r="G44" s="48">
        <f t="shared" si="19"/>
        <v>2105</v>
      </c>
      <c r="H44" s="48">
        <f t="shared" si="20"/>
        <v>2105</v>
      </c>
      <c r="I44" s="49">
        <f t="shared" si="21"/>
        <v>-0.29999999999972715</v>
      </c>
      <c r="J44" s="48">
        <f t="shared" si="22"/>
        <v>1799.4</v>
      </c>
      <c r="K44" s="81">
        <f t="shared" si="23"/>
        <v>2105</v>
      </c>
      <c r="L44" s="198"/>
      <c r="M44" s="191"/>
      <c r="N44" s="138"/>
    </row>
    <row r="45" spans="1:14" x14ac:dyDescent="0.3">
      <c r="A45" s="7" t="s">
        <v>52</v>
      </c>
      <c r="B45" s="16" t="s">
        <v>53</v>
      </c>
      <c r="C45" s="263">
        <v>87.1</v>
      </c>
      <c r="D45" s="56">
        <f>$B$11+C45</f>
        <v>1791.6999999999998</v>
      </c>
      <c r="E45" s="35">
        <f t="shared" si="17"/>
        <v>305.60000000000002</v>
      </c>
      <c r="F45" s="35">
        <f t="shared" si="18"/>
        <v>2097.2999999999997</v>
      </c>
      <c r="G45" s="35">
        <f t="shared" si="19"/>
        <v>2097</v>
      </c>
      <c r="H45" s="35">
        <f>IF(FLOOR(G45,1)&lt;1000,FLOOR(G45,1),FLOOR((G45),1))</f>
        <v>2097</v>
      </c>
      <c r="I45" s="41">
        <f t="shared" si="21"/>
        <v>-0.29999999999972715</v>
      </c>
      <c r="J45" s="35">
        <f t="shared" si="22"/>
        <v>1791.4</v>
      </c>
      <c r="K45" s="275">
        <f t="shared" si="23"/>
        <v>2097</v>
      </c>
      <c r="L45" s="43"/>
      <c r="M45" s="191"/>
      <c r="N45" s="138"/>
    </row>
    <row r="46" spans="1:14" x14ac:dyDescent="0.3">
      <c r="A46" s="2" t="s">
        <v>54</v>
      </c>
      <c r="B46" s="3"/>
      <c r="C46" s="247">
        <v>107.5</v>
      </c>
      <c r="D46" s="47">
        <f t="shared" si="16"/>
        <v>1812.1</v>
      </c>
      <c r="E46" s="25">
        <f t="shared" si="17"/>
        <v>305.60000000000002</v>
      </c>
      <c r="F46" s="48">
        <f t="shared" si="18"/>
        <v>2117.6999999999998</v>
      </c>
      <c r="G46" s="48">
        <f t="shared" si="19"/>
        <v>2118</v>
      </c>
      <c r="H46" s="48">
        <f t="shared" si="20"/>
        <v>2118</v>
      </c>
      <c r="I46" s="18">
        <f t="shared" si="21"/>
        <v>0.3000000000001819</v>
      </c>
      <c r="J46" s="48">
        <f t="shared" si="22"/>
        <v>1812.4</v>
      </c>
      <c r="K46" s="80">
        <f t="shared" si="23"/>
        <v>2118</v>
      </c>
      <c r="L46" s="198"/>
      <c r="M46" s="191"/>
      <c r="N46" s="138"/>
    </row>
    <row r="47" spans="1:14" x14ac:dyDescent="0.3">
      <c r="A47" s="2" t="s">
        <v>55</v>
      </c>
      <c r="B47" s="3"/>
      <c r="C47" s="247">
        <v>131.80000000000001</v>
      </c>
      <c r="D47" s="47">
        <f t="shared" si="16"/>
        <v>1836.3999999999999</v>
      </c>
      <c r="E47" s="25">
        <f t="shared" si="17"/>
        <v>305.60000000000002</v>
      </c>
      <c r="F47" s="48">
        <f t="shared" si="18"/>
        <v>2142</v>
      </c>
      <c r="G47" s="48">
        <f t="shared" si="19"/>
        <v>2142</v>
      </c>
      <c r="H47" s="48">
        <f t="shared" si="20"/>
        <v>2142</v>
      </c>
      <c r="I47" s="18">
        <f t="shared" ref="I47:I61" si="24">H47-F47</f>
        <v>0</v>
      </c>
      <c r="J47" s="48">
        <f t="shared" si="22"/>
        <v>1836.3999999999999</v>
      </c>
      <c r="K47" s="80">
        <f t="shared" si="23"/>
        <v>2142</v>
      </c>
      <c r="L47" s="43"/>
      <c r="M47" s="191"/>
      <c r="N47" s="138"/>
    </row>
    <row r="48" spans="1:14" x14ac:dyDescent="0.3">
      <c r="A48" s="2" t="s">
        <v>56</v>
      </c>
      <c r="B48" s="3"/>
      <c r="C48" s="70">
        <v>137.9</v>
      </c>
      <c r="D48" s="47">
        <f t="shared" si="16"/>
        <v>1842.5</v>
      </c>
      <c r="E48" s="25">
        <f t="shared" si="17"/>
        <v>305.60000000000002</v>
      </c>
      <c r="F48" s="48">
        <f t="shared" si="18"/>
        <v>2148.1</v>
      </c>
      <c r="G48" s="48">
        <f t="shared" si="19"/>
        <v>2148</v>
      </c>
      <c r="H48" s="48">
        <f t="shared" si="20"/>
        <v>2148</v>
      </c>
      <c r="I48" s="18">
        <f t="shared" si="24"/>
        <v>-9.9999999999909051E-2</v>
      </c>
      <c r="J48" s="48">
        <f t="shared" si="22"/>
        <v>1842.4</v>
      </c>
      <c r="K48" s="80">
        <f t="shared" si="23"/>
        <v>2148</v>
      </c>
      <c r="L48" s="198"/>
      <c r="M48" s="191"/>
      <c r="N48" s="138"/>
    </row>
    <row r="49" spans="1:14" x14ac:dyDescent="0.3">
      <c r="A49" s="2" t="s">
        <v>57</v>
      </c>
      <c r="B49" s="3"/>
      <c r="C49" s="70">
        <v>157.9</v>
      </c>
      <c r="D49" s="47">
        <f t="shared" si="16"/>
        <v>1862.5</v>
      </c>
      <c r="E49" s="25">
        <f t="shared" si="17"/>
        <v>305.60000000000002</v>
      </c>
      <c r="F49" s="48">
        <f t="shared" si="18"/>
        <v>2168.1</v>
      </c>
      <c r="G49" s="48">
        <f t="shared" si="19"/>
        <v>2168</v>
      </c>
      <c r="H49" s="48">
        <f t="shared" si="20"/>
        <v>2168</v>
      </c>
      <c r="I49" s="18">
        <f t="shared" si="24"/>
        <v>-9.9999999999909051E-2</v>
      </c>
      <c r="J49" s="48">
        <f t="shared" si="22"/>
        <v>1862.4</v>
      </c>
      <c r="K49" s="80">
        <f t="shared" si="23"/>
        <v>2168</v>
      </c>
      <c r="L49" s="43"/>
      <c r="M49" s="191"/>
      <c r="N49" s="138"/>
    </row>
    <row r="50" spans="1:14" x14ac:dyDescent="0.3">
      <c r="A50" s="2" t="s">
        <v>58</v>
      </c>
      <c r="B50" s="3"/>
      <c r="C50" s="70">
        <v>183.3</v>
      </c>
      <c r="D50" s="47">
        <f t="shared" si="16"/>
        <v>1887.8999999999999</v>
      </c>
      <c r="E50" s="25">
        <f t="shared" si="17"/>
        <v>305.60000000000002</v>
      </c>
      <c r="F50" s="48">
        <f t="shared" si="18"/>
        <v>2193.5</v>
      </c>
      <c r="G50" s="48">
        <f t="shared" si="19"/>
        <v>2194</v>
      </c>
      <c r="H50" s="48">
        <f t="shared" si="20"/>
        <v>2194</v>
      </c>
      <c r="I50" s="18">
        <f t="shared" si="24"/>
        <v>0.5</v>
      </c>
      <c r="J50" s="48">
        <f t="shared" si="22"/>
        <v>1888.3999999999999</v>
      </c>
      <c r="K50" s="80">
        <f t="shared" si="23"/>
        <v>2194</v>
      </c>
      <c r="L50" s="198"/>
      <c r="M50" s="191"/>
      <c r="N50" s="138"/>
    </row>
    <row r="51" spans="1:14" x14ac:dyDescent="0.3">
      <c r="A51" s="2" t="s">
        <v>59</v>
      </c>
      <c r="B51" s="3"/>
      <c r="C51" s="70">
        <v>159.5</v>
      </c>
      <c r="D51" s="47">
        <f t="shared" si="16"/>
        <v>1864.1</v>
      </c>
      <c r="E51" s="25">
        <f t="shared" si="17"/>
        <v>305.60000000000002</v>
      </c>
      <c r="F51" s="48">
        <f t="shared" si="18"/>
        <v>2169.6999999999998</v>
      </c>
      <c r="G51" s="48">
        <f t="shared" si="19"/>
        <v>2170</v>
      </c>
      <c r="H51" s="48">
        <f t="shared" si="20"/>
        <v>2170</v>
      </c>
      <c r="I51" s="18">
        <f t="shared" si="24"/>
        <v>0.3000000000001819</v>
      </c>
      <c r="J51" s="48">
        <f t="shared" si="22"/>
        <v>1864.4</v>
      </c>
      <c r="K51" s="80">
        <f t="shared" si="23"/>
        <v>2170</v>
      </c>
      <c r="L51" s="43"/>
      <c r="M51" s="191"/>
      <c r="N51" s="138"/>
    </row>
    <row r="52" spans="1:14" x14ac:dyDescent="0.3">
      <c r="A52" s="2" t="s">
        <v>60</v>
      </c>
      <c r="B52" s="3"/>
      <c r="C52" s="70">
        <v>163.1</v>
      </c>
      <c r="D52" s="47">
        <f t="shared" si="16"/>
        <v>1867.6999999999998</v>
      </c>
      <c r="E52" s="25">
        <f t="shared" si="17"/>
        <v>305.60000000000002</v>
      </c>
      <c r="F52" s="48">
        <f t="shared" si="18"/>
        <v>2173.2999999999997</v>
      </c>
      <c r="G52" s="48">
        <f t="shared" si="19"/>
        <v>2173</v>
      </c>
      <c r="H52" s="48">
        <f t="shared" si="20"/>
        <v>2173</v>
      </c>
      <c r="I52" s="18">
        <f t="shared" si="24"/>
        <v>-0.29999999999972715</v>
      </c>
      <c r="J52" s="48">
        <f t="shared" si="22"/>
        <v>1867.4</v>
      </c>
      <c r="K52" s="80">
        <f t="shared" si="23"/>
        <v>2173</v>
      </c>
      <c r="L52" s="198"/>
      <c r="M52" s="191"/>
      <c r="N52" s="138"/>
    </row>
    <row r="53" spans="1:14" x14ac:dyDescent="0.3">
      <c r="A53" s="2" t="s">
        <v>61</v>
      </c>
      <c r="B53" s="3"/>
      <c r="C53" s="70">
        <v>181</v>
      </c>
      <c r="D53" s="47">
        <f t="shared" si="16"/>
        <v>1885.6</v>
      </c>
      <c r="E53" s="25">
        <f t="shared" si="17"/>
        <v>305.60000000000002</v>
      </c>
      <c r="F53" s="48">
        <f t="shared" si="18"/>
        <v>2191.1999999999998</v>
      </c>
      <c r="G53" s="48">
        <f t="shared" si="19"/>
        <v>2191</v>
      </c>
      <c r="H53" s="48">
        <f t="shared" si="20"/>
        <v>2191</v>
      </c>
      <c r="I53" s="18">
        <f t="shared" si="24"/>
        <v>-0.1999999999998181</v>
      </c>
      <c r="J53" s="48">
        <f t="shared" si="22"/>
        <v>1885.4</v>
      </c>
      <c r="K53" s="80">
        <f t="shared" si="23"/>
        <v>2191</v>
      </c>
      <c r="L53" s="43"/>
      <c r="M53" s="191"/>
      <c r="N53" s="138"/>
    </row>
    <row r="54" spans="1:14" x14ac:dyDescent="0.3">
      <c r="A54" s="51" t="s">
        <v>71</v>
      </c>
      <c r="B54" s="130"/>
      <c r="C54" s="70">
        <v>76.599999999999994</v>
      </c>
      <c r="D54" s="47">
        <f t="shared" si="16"/>
        <v>1781.1999999999998</v>
      </c>
      <c r="E54" s="25">
        <f t="shared" si="17"/>
        <v>305.60000000000002</v>
      </c>
      <c r="F54" s="48">
        <f t="shared" si="18"/>
        <v>2086.7999999999997</v>
      </c>
      <c r="G54" s="48">
        <f t="shared" si="19"/>
        <v>2087</v>
      </c>
      <c r="H54" s="48">
        <f t="shared" si="20"/>
        <v>2087</v>
      </c>
      <c r="I54" s="18">
        <f t="shared" si="24"/>
        <v>0.20000000000027285</v>
      </c>
      <c r="J54" s="48">
        <f t="shared" si="22"/>
        <v>1781.4</v>
      </c>
      <c r="K54" s="80">
        <f t="shared" si="23"/>
        <v>2087</v>
      </c>
      <c r="L54" s="43"/>
      <c r="M54" s="191"/>
      <c r="N54" s="138"/>
    </row>
    <row r="55" spans="1:14" x14ac:dyDescent="0.3">
      <c r="A55" s="5" t="s">
        <v>72</v>
      </c>
      <c r="B55" s="3"/>
      <c r="C55" s="70">
        <v>95.1</v>
      </c>
      <c r="D55" s="47">
        <f t="shared" si="16"/>
        <v>1799.6999999999998</v>
      </c>
      <c r="E55" s="25">
        <f t="shared" si="17"/>
        <v>305.60000000000002</v>
      </c>
      <c r="F55" s="48">
        <f t="shared" si="18"/>
        <v>2105.2999999999997</v>
      </c>
      <c r="G55" s="48">
        <f t="shared" si="19"/>
        <v>2105</v>
      </c>
      <c r="H55" s="48">
        <f t="shared" si="20"/>
        <v>2105</v>
      </c>
      <c r="I55" s="18">
        <f t="shared" si="24"/>
        <v>-0.29999999999972715</v>
      </c>
      <c r="J55" s="48">
        <f t="shared" si="22"/>
        <v>1799.4</v>
      </c>
      <c r="K55" s="80">
        <f t="shared" si="23"/>
        <v>2105</v>
      </c>
      <c r="L55" s="43"/>
      <c r="M55" s="191"/>
      <c r="N55" s="138"/>
    </row>
    <row r="56" spans="1:14" x14ac:dyDescent="0.3">
      <c r="A56" s="5" t="s">
        <v>73</v>
      </c>
      <c r="B56" s="3"/>
      <c r="C56" s="70">
        <v>107</v>
      </c>
      <c r="D56" s="47">
        <f t="shared" si="16"/>
        <v>1811.6</v>
      </c>
      <c r="E56" s="25">
        <f t="shared" si="17"/>
        <v>305.60000000000002</v>
      </c>
      <c r="F56" s="48">
        <f t="shared" si="18"/>
        <v>2117.1999999999998</v>
      </c>
      <c r="G56" s="48">
        <f t="shared" si="19"/>
        <v>2117</v>
      </c>
      <c r="H56" s="48">
        <f t="shared" si="20"/>
        <v>2117</v>
      </c>
      <c r="I56" s="18">
        <f t="shared" si="24"/>
        <v>-0.1999999999998181</v>
      </c>
      <c r="J56" s="48">
        <f t="shared" si="22"/>
        <v>1811.4</v>
      </c>
      <c r="K56" s="80">
        <f t="shared" si="23"/>
        <v>2117</v>
      </c>
      <c r="L56" s="43"/>
      <c r="M56" s="191"/>
      <c r="N56" s="138"/>
    </row>
    <row r="57" spans="1:14" x14ac:dyDescent="0.3">
      <c r="A57" s="5" t="s">
        <v>74</v>
      </c>
      <c r="B57" s="3"/>
      <c r="C57" s="70">
        <v>131.80000000000001</v>
      </c>
      <c r="D57" s="47">
        <f t="shared" si="16"/>
        <v>1836.3999999999999</v>
      </c>
      <c r="E57" s="25">
        <f t="shared" si="17"/>
        <v>305.60000000000002</v>
      </c>
      <c r="F57" s="48">
        <f t="shared" si="18"/>
        <v>2142</v>
      </c>
      <c r="G57" s="48">
        <f t="shared" si="19"/>
        <v>2142</v>
      </c>
      <c r="H57" s="48">
        <f t="shared" si="20"/>
        <v>2142</v>
      </c>
      <c r="I57" s="18">
        <f t="shared" si="24"/>
        <v>0</v>
      </c>
      <c r="J57" s="48">
        <f t="shared" si="22"/>
        <v>1836.3999999999999</v>
      </c>
      <c r="K57" s="80">
        <f t="shared" si="23"/>
        <v>2142</v>
      </c>
      <c r="L57" s="43"/>
      <c r="M57" s="191"/>
      <c r="N57" s="138"/>
    </row>
    <row r="58" spans="1:14" x14ac:dyDescent="0.3">
      <c r="A58" s="5" t="s">
        <v>75</v>
      </c>
      <c r="B58" s="3"/>
      <c r="C58" s="70">
        <v>137.9</v>
      </c>
      <c r="D58" s="47">
        <f t="shared" si="16"/>
        <v>1842.5</v>
      </c>
      <c r="E58" s="25">
        <f t="shared" si="17"/>
        <v>305.60000000000002</v>
      </c>
      <c r="F58" s="48">
        <f t="shared" si="18"/>
        <v>2148.1</v>
      </c>
      <c r="G58" s="48">
        <f t="shared" si="19"/>
        <v>2148</v>
      </c>
      <c r="H58" s="48">
        <f t="shared" si="20"/>
        <v>2148</v>
      </c>
      <c r="I58" s="18">
        <f t="shared" si="24"/>
        <v>-9.9999999999909051E-2</v>
      </c>
      <c r="J58" s="48">
        <f t="shared" si="22"/>
        <v>1842.4</v>
      </c>
      <c r="K58" s="80">
        <f t="shared" si="23"/>
        <v>2148</v>
      </c>
      <c r="L58" s="43"/>
      <c r="M58" s="191"/>
      <c r="N58" s="138"/>
    </row>
    <row r="59" spans="1:14" x14ac:dyDescent="0.3">
      <c r="A59" s="5" t="s">
        <v>76</v>
      </c>
      <c r="B59" s="3"/>
      <c r="C59" s="70">
        <v>157.9</v>
      </c>
      <c r="D59" s="47">
        <f t="shared" si="16"/>
        <v>1862.5</v>
      </c>
      <c r="E59" s="25">
        <f t="shared" si="17"/>
        <v>305.60000000000002</v>
      </c>
      <c r="F59" s="48">
        <f t="shared" si="18"/>
        <v>2168.1</v>
      </c>
      <c r="G59" s="48">
        <f t="shared" si="19"/>
        <v>2168</v>
      </c>
      <c r="H59" s="48">
        <f t="shared" si="20"/>
        <v>2168</v>
      </c>
      <c r="I59" s="18">
        <f t="shared" si="24"/>
        <v>-9.9999999999909051E-2</v>
      </c>
      <c r="J59" s="48">
        <f t="shared" si="22"/>
        <v>1862.4</v>
      </c>
      <c r="K59" s="80">
        <f t="shared" si="23"/>
        <v>2168</v>
      </c>
      <c r="L59" s="43"/>
      <c r="M59" s="191"/>
      <c r="N59" s="138"/>
    </row>
    <row r="60" spans="1:14" x14ac:dyDescent="0.3">
      <c r="A60" s="5" t="s">
        <v>77</v>
      </c>
      <c r="B60" s="3"/>
      <c r="C60" s="70">
        <v>183.3</v>
      </c>
      <c r="D60" s="47">
        <f t="shared" si="16"/>
        <v>1887.8999999999999</v>
      </c>
      <c r="E60" s="25">
        <f t="shared" si="17"/>
        <v>305.60000000000002</v>
      </c>
      <c r="F60" s="48">
        <f t="shared" si="18"/>
        <v>2193.5</v>
      </c>
      <c r="G60" s="48">
        <f t="shared" si="19"/>
        <v>2194</v>
      </c>
      <c r="H60" s="48">
        <f t="shared" si="20"/>
        <v>2194</v>
      </c>
      <c r="I60" s="18">
        <f t="shared" si="24"/>
        <v>0.5</v>
      </c>
      <c r="J60" s="48">
        <f t="shared" si="22"/>
        <v>1888.3999999999999</v>
      </c>
      <c r="K60" s="80">
        <f t="shared" si="23"/>
        <v>2194</v>
      </c>
      <c r="L60" s="43"/>
      <c r="M60" s="191"/>
      <c r="N60" s="138"/>
    </row>
    <row r="61" spans="1:14" x14ac:dyDescent="0.3">
      <c r="A61" s="5" t="s">
        <v>78</v>
      </c>
      <c r="B61" s="3"/>
      <c r="C61" s="70">
        <v>181</v>
      </c>
      <c r="D61" s="47">
        <f t="shared" si="16"/>
        <v>1885.6</v>
      </c>
      <c r="E61" s="25">
        <f t="shared" si="17"/>
        <v>305.60000000000002</v>
      </c>
      <c r="F61" s="48">
        <f t="shared" si="18"/>
        <v>2191.1999999999998</v>
      </c>
      <c r="G61" s="48">
        <f t="shared" si="19"/>
        <v>2191</v>
      </c>
      <c r="H61" s="48">
        <f t="shared" si="20"/>
        <v>2191</v>
      </c>
      <c r="I61" s="18">
        <f t="shared" si="24"/>
        <v>-0.1999999999998181</v>
      </c>
      <c r="J61" s="48">
        <f t="shared" si="22"/>
        <v>1885.4</v>
      </c>
      <c r="K61" s="80">
        <f t="shared" si="23"/>
        <v>2191</v>
      </c>
      <c r="L61" s="43"/>
      <c r="M61" s="191"/>
      <c r="N61" s="138"/>
    </row>
    <row r="62" spans="1:14" x14ac:dyDescent="0.3">
      <c r="A62" s="8"/>
      <c r="B62" s="42"/>
      <c r="C62" s="120"/>
      <c r="D62" s="54"/>
      <c r="E62" s="52"/>
      <c r="F62" s="52"/>
      <c r="G62" s="52"/>
      <c r="H62" s="52"/>
      <c r="I62" s="55"/>
      <c r="J62" s="52"/>
      <c r="K62" s="83"/>
      <c r="L62" s="45"/>
      <c r="M62" s="191"/>
      <c r="N62" s="138"/>
    </row>
    <row r="63" spans="1:14" x14ac:dyDescent="0.3">
      <c r="A63" s="5"/>
      <c r="B63" s="3"/>
      <c r="D63" s="47"/>
      <c r="E63" s="48"/>
      <c r="F63" s="48"/>
      <c r="G63" s="48"/>
      <c r="H63" s="48"/>
      <c r="I63" s="49"/>
      <c r="J63" s="48"/>
      <c r="K63" s="81"/>
      <c r="L63" s="43"/>
      <c r="M63" s="191"/>
      <c r="N63" s="138"/>
    </row>
    <row r="64" spans="1:14" x14ac:dyDescent="0.3">
      <c r="A64" s="46" t="s">
        <v>62</v>
      </c>
      <c r="B64" s="50">
        <f>B11</f>
        <v>1704.6</v>
      </c>
      <c r="C64" s="70">
        <v>90.1</v>
      </c>
      <c r="D64" s="47">
        <f t="shared" ref="D64:D70" si="25">$B$11+C64</f>
        <v>1794.6999999999998</v>
      </c>
      <c r="E64" s="25">
        <f t="shared" ref="E64:E70" si="26">$E$11</f>
        <v>305.60000000000002</v>
      </c>
      <c r="F64" s="48">
        <f t="shared" ref="F64:F70" si="27">D64+E64</f>
        <v>2100.2999999999997</v>
      </c>
      <c r="G64" s="48">
        <f t="shared" ref="G64:G70" si="28">ROUND(((F64*10)+0.4)/10,0)</f>
        <v>2100</v>
      </c>
      <c r="H64" s="48">
        <f t="shared" ref="H64:H70" si="29">IF(FLOOR(G64,1)&lt;1000,FLOOR(G64,1),FLOOR((G64),1))</f>
        <v>2100</v>
      </c>
      <c r="I64" s="49">
        <f t="shared" ref="I64:I70" si="30">H64-F64</f>
        <v>-0.29999999999972715</v>
      </c>
      <c r="J64" s="48">
        <f t="shared" ref="J64:J70" si="31">I64+D64</f>
        <v>1794.4</v>
      </c>
      <c r="K64" s="81">
        <f t="shared" ref="K64:K70" si="32">H64</f>
        <v>2100</v>
      </c>
      <c r="L64" s="205"/>
      <c r="M64" s="191"/>
      <c r="N64" s="138"/>
    </row>
    <row r="65" spans="1:14" x14ac:dyDescent="0.3">
      <c r="A65" s="46" t="s">
        <v>63</v>
      </c>
      <c r="B65" s="130"/>
      <c r="C65" s="70">
        <v>115.9</v>
      </c>
      <c r="D65" s="47">
        <f>$B$11+C65</f>
        <v>1820.5</v>
      </c>
      <c r="E65" s="25">
        <f t="shared" si="26"/>
        <v>305.60000000000002</v>
      </c>
      <c r="F65" s="48">
        <f t="shared" si="27"/>
        <v>2126.1</v>
      </c>
      <c r="G65" s="48">
        <f t="shared" si="28"/>
        <v>2126</v>
      </c>
      <c r="H65" s="48">
        <f t="shared" si="29"/>
        <v>2126</v>
      </c>
      <c r="I65" s="49">
        <f>H65-F65</f>
        <v>-9.9999999999909051E-2</v>
      </c>
      <c r="J65" s="48">
        <f t="shared" si="31"/>
        <v>1820.4</v>
      </c>
      <c r="K65" s="81">
        <f>H65</f>
        <v>2126</v>
      </c>
      <c r="L65" s="205"/>
      <c r="M65" s="191"/>
      <c r="N65" s="138"/>
    </row>
    <row r="66" spans="1:14" x14ac:dyDescent="0.3">
      <c r="A66" s="2" t="s">
        <v>64</v>
      </c>
      <c r="B66" s="3"/>
      <c r="C66" s="70">
        <v>134.9</v>
      </c>
      <c r="D66" s="22">
        <f t="shared" si="25"/>
        <v>1839.5</v>
      </c>
      <c r="E66" s="25">
        <f t="shared" si="26"/>
        <v>305.60000000000002</v>
      </c>
      <c r="F66" s="25">
        <f t="shared" si="27"/>
        <v>2145.1</v>
      </c>
      <c r="G66" s="25">
        <f t="shared" si="28"/>
        <v>2145</v>
      </c>
      <c r="H66" s="48">
        <f t="shared" si="29"/>
        <v>2145</v>
      </c>
      <c r="I66" s="18">
        <f t="shared" si="30"/>
        <v>-9.9999999999909051E-2</v>
      </c>
      <c r="J66" s="25">
        <f t="shared" si="31"/>
        <v>1839.4</v>
      </c>
      <c r="K66" s="80">
        <f t="shared" si="32"/>
        <v>2145</v>
      </c>
      <c r="L66" s="205"/>
      <c r="M66" s="191"/>
      <c r="N66" s="138"/>
    </row>
    <row r="67" spans="1:14" x14ac:dyDescent="0.3">
      <c r="A67" s="2" t="s">
        <v>65</v>
      </c>
      <c r="B67" s="3"/>
      <c r="C67" s="70">
        <v>132.19999999999999</v>
      </c>
      <c r="D67" s="22">
        <f t="shared" si="25"/>
        <v>1836.8</v>
      </c>
      <c r="E67" s="25">
        <f t="shared" si="26"/>
        <v>305.60000000000002</v>
      </c>
      <c r="F67" s="25">
        <f t="shared" si="27"/>
        <v>2142.4</v>
      </c>
      <c r="G67" s="25">
        <f t="shared" si="28"/>
        <v>2142</v>
      </c>
      <c r="H67" s="48">
        <f t="shared" si="29"/>
        <v>2142</v>
      </c>
      <c r="I67" s="18">
        <f t="shared" si="30"/>
        <v>-0.40000000000009095</v>
      </c>
      <c r="J67" s="25">
        <f t="shared" si="31"/>
        <v>1836.3999999999999</v>
      </c>
      <c r="K67" s="80">
        <f t="shared" si="32"/>
        <v>2142</v>
      </c>
      <c r="L67" s="205"/>
      <c r="M67" s="191"/>
      <c r="N67" s="138"/>
    </row>
    <row r="68" spans="1:14" x14ac:dyDescent="0.3">
      <c r="A68" s="2" t="s">
        <v>66</v>
      </c>
      <c r="B68" s="3"/>
      <c r="C68" s="70">
        <v>140.5</v>
      </c>
      <c r="D68" s="22">
        <f t="shared" si="25"/>
        <v>1845.1</v>
      </c>
      <c r="E68" s="25">
        <f t="shared" si="26"/>
        <v>305.60000000000002</v>
      </c>
      <c r="F68" s="25">
        <f t="shared" si="27"/>
        <v>2150.6999999999998</v>
      </c>
      <c r="G68" s="25">
        <f t="shared" si="28"/>
        <v>2151</v>
      </c>
      <c r="H68" s="48">
        <f t="shared" si="29"/>
        <v>2151</v>
      </c>
      <c r="I68" s="18">
        <f t="shared" si="30"/>
        <v>0.3000000000001819</v>
      </c>
      <c r="J68" s="25">
        <f t="shared" si="31"/>
        <v>1845.4</v>
      </c>
      <c r="K68" s="80">
        <f t="shared" si="32"/>
        <v>2151</v>
      </c>
      <c r="L68" s="206"/>
      <c r="M68" s="191"/>
      <c r="N68" s="138"/>
    </row>
    <row r="69" spans="1:14" x14ac:dyDescent="0.3">
      <c r="A69" s="46" t="s">
        <v>67</v>
      </c>
      <c r="B69" s="130"/>
      <c r="C69" s="70">
        <v>140</v>
      </c>
      <c r="D69" s="47">
        <f t="shared" si="25"/>
        <v>1844.6</v>
      </c>
      <c r="E69" s="25">
        <f t="shared" si="26"/>
        <v>305.60000000000002</v>
      </c>
      <c r="F69" s="48">
        <f t="shared" si="27"/>
        <v>2150.1999999999998</v>
      </c>
      <c r="G69" s="48">
        <f t="shared" si="28"/>
        <v>2150</v>
      </c>
      <c r="H69" s="48">
        <f t="shared" si="29"/>
        <v>2150</v>
      </c>
      <c r="I69" s="49">
        <f t="shared" si="30"/>
        <v>-0.1999999999998181</v>
      </c>
      <c r="J69" s="48">
        <f t="shared" si="31"/>
        <v>1844.4</v>
      </c>
      <c r="K69" s="81">
        <f t="shared" si="32"/>
        <v>2150</v>
      </c>
      <c r="L69" s="206"/>
      <c r="M69" s="191"/>
      <c r="N69" s="138"/>
    </row>
    <row r="70" spans="1:14" x14ac:dyDescent="0.3">
      <c r="A70" s="2" t="s">
        <v>68</v>
      </c>
      <c r="B70" s="3"/>
      <c r="C70" s="70">
        <v>157.6</v>
      </c>
      <c r="D70" s="22">
        <f t="shared" si="25"/>
        <v>1862.1999999999998</v>
      </c>
      <c r="E70" s="25">
        <f t="shared" si="26"/>
        <v>305.60000000000002</v>
      </c>
      <c r="F70" s="25">
        <f t="shared" si="27"/>
        <v>2167.7999999999997</v>
      </c>
      <c r="G70" s="25">
        <f t="shared" si="28"/>
        <v>2168</v>
      </c>
      <c r="H70" s="48">
        <f t="shared" si="29"/>
        <v>2168</v>
      </c>
      <c r="I70" s="18">
        <f t="shared" si="30"/>
        <v>0.20000000000027285</v>
      </c>
      <c r="J70" s="25">
        <f t="shared" si="31"/>
        <v>1862.4</v>
      </c>
      <c r="K70" s="80">
        <f t="shared" si="32"/>
        <v>2168</v>
      </c>
      <c r="L70" s="141"/>
      <c r="M70" s="191"/>
      <c r="N70" s="138"/>
    </row>
    <row r="71" spans="1:14" ht="13.5" thickBot="1" x14ac:dyDescent="0.35">
      <c r="A71" s="59"/>
      <c r="B71" s="60"/>
      <c r="C71" s="60"/>
      <c r="D71" s="60"/>
      <c r="E71" s="60"/>
      <c r="F71" s="27"/>
      <c r="G71" s="27"/>
      <c r="H71" s="27"/>
      <c r="I71" s="60"/>
      <c r="J71" s="60"/>
      <c r="K71" s="85"/>
      <c r="L71" s="136"/>
      <c r="M71" s="1"/>
      <c r="N71" s="138"/>
    </row>
    <row r="72" spans="1:14" x14ac:dyDescent="0.3">
      <c r="A72" s="3"/>
      <c r="B72" s="3"/>
      <c r="C72" s="3"/>
      <c r="D72" s="3"/>
      <c r="E72" s="3"/>
      <c r="F72" s="28"/>
      <c r="G72" s="28"/>
      <c r="H72" s="28"/>
      <c r="I72" s="3"/>
      <c r="J72" s="3"/>
      <c r="K72" s="44"/>
      <c r="L72" s="136"/>
      <c r="M72" s="1"/>
      <c r="N72" s="204"/>
    </row>
    <row r="73" spans="1:14" ht="13.5" thickBot="1" x14ac:dyDescent="0.35">
      <c r="A73" s="3"/>
      <c r="B73" s="3"/>
      <c r="C73" s="3"/>
      <c r="D73" s="3"/>
      <c r="E73" s="3"/>
      <c r="F73" s="28"/>
      <c r="G73" s="28"/>
      <c r="H73" s="28"/>
      <c r="I73" s="3"/>
      <c r="J73" s="3"/>
      <c r="K73" s="44"/>
      <c r="L73" s="136"/>
      <c r="M73" s="1"/>
      <c r="N73" s="204"/>
    </row>
    <row r="74" spans="1:14" x14ac:dyDescent="0.3">
      <c r="A74" s="111"/>
      <c r="B74" s="13"/>
      <c r="C74" s="13"/>
      <c r="D74" s="13"/>
      <c r="E74" s="13"/>
      <c r="F74" s="13"/>
      <c r="G74" s="13"/>
      <c r="H74" s="13"/>
      <c r="I74" s="13"/>
      <c r="J74" s="13"/>
      <c r="K74" s="232"/>
      <c r="L74" s="136"/>
      <c r="M74" s="1"/>
      <c r="N74" s="204"/>
    </row>
    <row r="75" spans="1:14" x14ac:dyDescent="0.3">
      <c r="A75" s="2"/>
      <c r="C75" s="237"/>
      <c r="D75" s="353" t="str">
        <f>D2</f>
        <v>PETROL PUMP PRICES BY ZONE IN THE REPUBLIC OF SOUTH AFRICA</v>
      </c>
      <c r="E75" s="350"/>
      <c r="F75" s="350"/>
      <c r="G75" s="350"/>
      <c r="H75" s="350"/>
      <c r="I75" s="350"/>
      <c r="J75" s="3"/>
      <c r="K75" s="64"/>
      <c r="L75" s="1"/>
      <c r="M75" s="1"/>
    </row>
    <row r="76" spans="1:14" x14ac:dyDescent="0.3">
      <c r="A76" s="2"/>
      <c r="E76" s="3"/>
      <c r="I76" s="1"/>
      <c r="K76" s="57"/>
      <c r="L76" s="1"/>
      <c r="M76" s="1"/>
    </row>
    <row r="77" spans="1:14" x14ac:dyDescent="0.3">
      <c r="A77" s="2"/>
      <c r="C77" s="3"/>
      <c r="D77" s="3"/>
      <c r="E77" s="9" t="s">
        <v>94</v>
      </c>
      <c r="F77" s="3"/>
      <c r="G77" s="3"/>
      <c r="H77" s="353" t="str">
        <f>H4</f>
        <v>EFFECTIVE 05 NOVEMBER 2025</v>
      </c>
      <c r="I77" s="350"/>
      <c r="J77" s="350"/>
      <c r="K77" s="57"/>
      <c r="L77" s="1"/>
      <c r="M77" s="1"/>
    </row>
    <row r="78" spans="1:14" x14ac:dyDescent="0.3">
      <c r="A78" s="6"/>
      <c r="B78" s="42"/>
      <c r="C78" s="120"/>
      <c r="D78" s="120"/>
      <c r="E78" s="137"/>
      <c r="F78" s="120"/>
      <c r="G78" s="120"/>
      <c r="H78" s="120"/>
      <c r="I78" s="120"/>
      <c r="J78" s="42" t="s">
        <v>1</v>
      </c>
      <c r="K78" s="127"/>
      <c r="L78" s="1"/>
      <c r="M78" s="1"/>
    </row>
    <row r="79" spans="1:14" x14ac:dyDescent="0.3">
      <c r="A79" s="11"/>
      <c r="K79" s="57"/>
      <c r="L79" s="1"/>
      <c r="M79" s="1"/>
    </row>
    <row r="80" spans="1:14" x14ac:dyDescent="0.3">
      <c r="A80" s="2" t="s">
        <v>2</v>
      </c>
      <c r="B80" s="3" t="s">
        <v>3</v>
      </c>
      <c r="C80" s="3" t="s">
        <v>4</v>
      </c>
      <c r="D80" s="3" t="s">
        <v>5</v>
      </c>
      <c r="E80" s="3"/>
      <c r="F80" s="20" t="s">
        <v>7</v>
      </c>
      <c r="G80" s="20"/>
      <c r="H80" s="20"/>
      <c r="I80" s="3"/>
      <c r="J80" s="3" t="s">
        <v>15</v>
      </c>
      <c r="K80" s="64" t="s">
        <v>9</v>
      </c>
      <c r="L80" s="1"/>
      <c r="M80" s="1"/>
    </row>
    <row r="81" spans="1:14" x14ac:dyDescent="0.3">
      <c r="A81" s="2" t="s">
        <v>10</v>
      </c>
      <c r="B81" s="3" t="s">
        <v>11</v>
      </c>
      <c r="C81" s="3" t="s">
        <v>12</v>
      </c>
      <c r="D81" s="3" t="s">
        <v>13</v>
      </c>
      <c r="E81" s="3"/>
      <c r="F81" s="3"/>
      <c r="G81" s="3"/>
      <c r="H81" s="3"/>
      <c r="I81" s="3"/>
      <c r="J81" s="3" t="s">
        <v>21</v>
      </c>
      <c r="K81" s="64" t="s">
        <v>16</v>
      </c>
      <c r="L81" s="149"/>
      <c r="M81" s="1"/>
    </row>
    <row r="82" spans="1:14" x14ac:dyDescent="0.3">
      <c r="A82" s="2"/>
      <c r="B82" s="3" t="s">
        <v>17</v>
      </c>
      <c r="C82" s="3"/>
      <c r="D82" s="3" t="s">
        <v>17</v>
      </c>
      <c r="E82" s="3"/>
      <c r="F82" s="3" t="s">
        <v>18</v>
      </c>
      <c r="G82" s="3" t="s">
        <v>19</v>
      </c>
      <c r="H82" s="3" t="s">
        <v>19</v>
      </c>
      <c r="I82" s="3" t="s">
        <v>20</v>
      </c>
      <c r="J82" s="3" t="s">
        <v>24</v>
      </c>
      <c r="K82" s="64" t="s">
        <v>22</v>
      </c>
      <c r="L82" s="169"/>
      <c r="M82" s="1"/>
    </row>
    <row r="83" spans="1:14" x14ac:dyDescent="0.3">
      <c r="A83" s="11"/>
      <c r="I83" s="3" t="s">
        <v>24</v>
      </c>
      <c r="K83" s="57"/>
      <c r="L83" s="169"/>
      <c r="M83" s="1"/>
    </row>
    <row r="84" spans="1:14" s="246" customFormat="1" x14ac:dyDescent="0.3">
      <c r="A84" s="7" t="s">
        <v>25</v>
      </c>
      <c r="B84" s="276">
        <f>1770.6-51</f>
        <v>1719.6</v>
      </c>
      <c r="C84" s="230">
        <f>C11</f>
        <v>3.8</v>
      </c>
      <c r="D84" s="17">
        <f t="shared" ref="D84:D100" si="33">$B$84+C84</f>
        <v>1723.3999999999999</v>
      </c>
      <c r="E84" s="26">
        <f t="shared" ref="E84:E100" si="34">$E$11</f>
        <v>305.60000000000002</v>
      </c>
      <c r="F84" s="26">
        <f t="shared" ref="F84:F100" si="35">D84+E84</f>
        <v>2029</v>
      </c>
      <c r="G84" s="26">
        <f t="shared" ref="G84:G100" si="36">ROUND(((F84*10)+0.4)/10,0)</f>
        <v>2029</v>
      </c>
      <c r="H84" s="26">
        <f>IF(FLOOR(G84,1)&lt;1000,FLOOR(G84,1),FLOOR((G84),1))</f>
        <v>2029</v>
      </c>
      <c r="I84" s="26">
        <f t="shared" ref="I84:I143" si="37">H84-F84</f>
        <v>0</v>
      </c>
      <c r="J84" s="26">
        <f t="shared" ref="J84:J100" si="38">I84+D84</f>
        <v>1723.3999999999999</v>
      </c>
      <c r="K84" s="273">
        <f>H84</f>
        <v>2029</v>
      </c>
      <c r="L84" s="260"/>
      <c r="M84" s="251"/>
      <c r="N84" s="256"/>
    </row>
    <row r="85" spans="1:14" s="246" customFormat="1" x14ac:dyDescent="0.3">
      <c r="A85" s="2" t="s">
        <v>26</v>
      </c>
      <c r="B85" s="3"/>
      <c r="C85" s="70">
        <v>10.199999999999999</v>
      </c>
      <c r="D85" s="15">
        <f t="shared" si="33"/>
        <v>1729.8</v>
      </c>
      <c r="E85" s="25">
        <f t="shared" si="34"/>
        <v>305.60000000000002</v>
      </c>
      <c r="F85" s="28">
        <f t="shared" si="35"/>
        <v>2035.4</v>
      </c>
      <c r="G85" s="28">
        <f t="shared" si="36"/>
        <v>2035</v>
      </c>
      <c r="H85" s="28">
        <f t="shared" ref="H85:H100" si="39">IF(FLOOR(G85,1)&lt;1000,FLOOR(G85,1),FLOOR((G85),1))</f>
        <v>2035</v>
      </c>
      <c r="I85" s="38">
        <f t="shared" si="37"/>
        <v>-0.40000000000009095</v>
      </c>
      <c r="J85" s="28">
        <f t="shared" si="38"/>
        <v>1729.3999999999999</v>
      </c>
      <c r="K85" s="80">
        <f t="shared" ref="K85:K100" si="40">H85</f>
        <v>2035</v>
      </c>
      <c r="L85" s="260"/>
      <c r="M85" s="251"/>
      <c r="N85" s="256"/>
    </row>
    <row r="86" spans="1:14" s="246" customFormat="1" x14ac:dyDescent="0.3">
      <c r="A86" s="2" t="s">
        <v>27</v>
      </c>
      <c r="B86" s="3"/>
      <c r="C86" s="70">
        <v>16</v>
      </c>
      <c r="D86" s="15">
        <f t="shared" si="33"/>
        <v>1735.6</v>
      </c>
      <c r="E86" s="25">
        <f t="shared" si="34"/>
        <v>305.60000000000002</v>
      </c>
      <c r="F86" s="28">
        <f t="shared" si="35"/>
        <v>2041.1999999999998</v>
      </c>
      <c r="G86" s="28">
        <f t="shared" si="36"/>
        <v>2041</v>
      </c>
      <c r="H86" s="28">
        <f t="shared" si="39"/>
        <v>2041</v>
      </c>
      <c r="I86" s="38">
        <f t="shared" si="37"/>
        <v>-0.1999999999998181</v>
      </c>
      <c r="J86" s="28">
        <f t="shared" si="38"/>
        <v>1735.4</v>
      </c>
      <c r="K86" s="80">
        <f t="shared" si="40"/>
        <v>2041</v>
      </c>
      <c r="L86" s="260"/>
      <c r="M86" s="251"/>
      <c r="N86" s="256"/>
    </row>
    <row r="87" spans="1:14" s="246" customFormat="1" x14ac:dyDescent="0.3">
      <c r="A87" s="2" t="s">
        <v>28</v>
      </c>
      <c r="B87" s="3"/>
      <c r="C87" s="70">
        <v>23.4</v>
      </c>
      <c r="D87" s="15">
        <f t="shared" si="33"/>
        <v>1743</v>
      </c>
      <c r="E87" s="25">
        <f t="shared" si="34"/>
        <v>305.60000000000002</v>
      </c>
      <c r="F87" s="28">
        <f t="shared" si="35"/>
        <v>2048.6</v>
      </c>
      <c r="G87" s="28">
        <f t="shared" si="36"/>
        <v>2049</v>
      </c>
      <c r="H87" s="28">
        <f t="shared" si="39"/>
        <v>2049</v>
      </c>
      <c r="I87" s="38">
        <f t="shared" si="37"/>
        <v>0.40000000000009095</v>
      </c>
      <c r="J87" s="28">
        <f t="shared" si="38"/>
        <v>1743.4</v>
      </c>
      <c r="K87" s="80">
        <f t="shared" si="40"/>
        <v>2049</v>
      </c>
      <c r="L87" s="260"/>
      <c r="M87" s="251"/>
      <c r="N87" s="256"/>
    </row>
    <row r="88" spans="1:14" s="246" customFormat="1" x14ac:dyDescent="0.3">
      <c r="A88" s="2" t="s">
        <v>29</v>
      </c>
      <c r="B88" s="3"/>
      <c r="C88" s="70">
        <v>34</v>
      </c>
      <c r="D88" s="15">
        <f t="shared" si="33"/>
        <v>1753.6</v>
      </c>
      <c r="E88" s="25">
        <f t="shared" si="34"/>
        <v>305.60000000000002</v>
      </c>
      <c r="F88" s="28">
        <f t="shared" si="35"/>
        <v>2059.1999999999998</v>
      </c>
      <c r="G88" s="28">
        <f t="shared" si="36"/>
        <v>2059</v>
      </c>
      <c r="H88" s="28">
        <f t="shared" si="39"/>
        <v>2059</v>
      </c>
      <c r="I88" s="38">
        <f t="shared" si="37"/>
        <v>-0.1999999999998181</v>
      </c>
      <c r="J88" s="28">
        <f t="shared" si="38"/>
        <v>1753.4</v>
      </c>
      <c r="K88" s="80">
        <f t="shared" si="40"/>
        <v>2059</v>
      </c>
      <c r="L88" s="260"/>
      <c r="M88" s="251"/>
      <c r="N88" s="256"/>
    </row>
    <row r="89" spans="1:14" s="246" customFormat="1" x14ac:dyDescent="0.3">
      <c r="A89" s="2" t="s">
        <v>30</v>
      </c>
      <c r="B89" s="3"/>
      <c r="C89" s="70">
        <v>49.2</v>
      </c>
      <c r="D89" s="15">
        <f t="shared" si="33"/>
        <v>1768.8</v>
      </c>
      <c r="E89" s="25">
        <f t="shared" si="34"/>
        <v>305.60000000000002</v>
      </c>
      <c r="F89" s="28">
        <f t="shared" si="35"/>
        <v>2074.4</v>
      </c>
      <c r="G89" s="28">
        <f t="shared" si="36"/>
        <v>2074</v>
      </c>
      <c r="H89" s="28">
        <f t="shared" si="39"/>
        <v>2074</v>
      </c>
      <c r="I89" s="39">
        <f t="shared" si="37"/>
        <v>-0.40000000000009095</v>
      </c>
      <c r="J89" s="32">
        <f t="shared" si="38"/>
        <v>1768.3999999999999</v>
      </c>
      <c r="K89" s="81">
        <f t="shared" si="40"/>
        <v>2074</v>
      </c>
      <c r="L89" s="260"/>
      <c r="M89" s="251"/>
      <c r="N89" s="256"/>
    </row>
    <row r="90" spans="1:14" s="246" customFormat="1" x14ac:dyDescent="0.3">
      <c r="A90" s="2" t="s">
        <v>31</v>
      </c>
      <c r="B90" s="3"/>
      <c r="C90" s="70">
        <v>62.8</v>
      </c>
      <c r="D90" s="15">
        <f t="shared" si="33"/>
        <v>1782.3999999999999</v>
      </c>
      <c r="E90" s="25">
        <f t="shared" si="34"/>
        <v>305.60000000000002</v>
      </c>
      <c r="F90" s="28">
        <f t="shared" si="35"/>
        <v>2088</v>
      </c>
      <c r="G90" s="28">
        <f t="shared" si="36"/>
        <v>2088</v>
      </c>
      <c r="H90" s="28">
        <f t="shared" si="39"/>
        <v>2088</v>
      </c>
      <c r="I90" s="39">
        <f t="shared" si="37"/>
        <v>0</v>
      </c>
      <c r="J90" s="32">
        <f t="shared" si="38"/>
        <v>1782.3999999999999</v>
      </c>
      <c r="K90" s="81">
        <f t="shared" si="40"/>
        <v>2088</v>
      </c>
      <c r="L90" s="260"/>
      <c r="M90" s="251"/>
      <c r="N90" s="256"/>
    </row>
    <row r="91" spans="1:14" s="246" customFormat="1" x14ac:dyDescent="0.3">
      <c r="A91" s="2" t="s">
        <v>32</v>
      </c>
      <c r="B91" s="3"/>
      <c r="C91" s="70">
        <v>88.6</v>
      </c>
      <c r="D91" s="15">
        <f t="shared" si="33"/>
        <v>1808.1999999999998</v>
      </c>
      <c r="E91" s="25">
        <f t="shared" si="34"/>
        <v>305.60000000000002</v>
      </c>
      <c r="F91" s="28">
        <f t="shared" si="35"/>
        <v>2113.7999999999997</v>
      </c>
      <c r="G91" s="28">
        <f t="shared" si="36"/>
        <v>2114</v>
      </c>
      <c r="H91" s="28">
        <f t="shared" si="39"/>
        <v>2114</v>
      </c>
      <c r="I91" s="39">
        <f t="shared" si="37"/>
        <v>0.20000000000027285</v>
      </c>
      <c r="J91" s="32">
        <f t="shared" si="38"/>
        <v>1808.4</v>
      </c>
      <c r="K91" s="81">
        <f t="shared" si="40"/>
        <v>2114</v>
      </c>
      <c r="L91" s="260"/>
      <c r="M91" s="251"/>
      <c r="N91" s="256"/>
    </row>
    <row r="92" spans="1:14" s="246" customFormat="1" x14ac:dyDescent="0.3">
      <c r="A92" s="2" t="s">
        <v>33</v>
      </c>
      <c r="B92" s="3"/>
      <c r="C92" s="70">
        <v>115.8</v>
      </c>
      <c r="D92" s="15">
        <f t="shared" si="33"/>
        <v>1835.3999999999999</v>
      </c>
      <c r="E92" s="25">
        <f t="shared" si="34"/>
        <v>305.60000000000002</v>
      </c>
      <c r="F92" s="28">
        <f t="shared" si="35"/>
        <v>2141</v>
      </c>
      <c r="G92" s="28">
        <f t="shared" si="36"/>
        <v>2141</v>
      </c>
      <c r="H92" s="28">
        <f t="shared" si="39"/>
        <v>2141</v>
      </c>
      <c r="I92" s="39">
        <f t="shared" si="37"/>
        <v>0</v>
      </c>
      <c r="J92" s="32">
        <f t="shared" si="38"/>
        <v>1835.3999999999999</v>
      </c>
      <c r="K92" s="81">
        <f t="shared" si="40"/>
        <v>2141</v>
      </c>
      <c r="L92" s="260"/>
      <c r="M92" s="251"/>
      <c r="N92" s="256"/>
    </row>
    <row r="93" spans="1:14" x14ac:dyDescent="0.3">
      <c r="A93" s="2" t="s">
        <v>34</v>
      </c>
      <c r="B93" s="3"/>
      <c r="C93" s="70">
        <v>123.1</v>
      </c>
      <c r="D93" s="15">
        <f t="shared" si="33"/>
        <v>1842.6999999999998</v>
      </c>
      <c r="E93" s="25">
        <f t="shared" si="34"/>
        <v>305.60000000000002</v>
      </c>
      <c r="F93" s="28">
        <f t="shared" si="35"/>
        <v>2148.2999999999997</v>
      </c>
      <c r="G93" s="28">
        <f t="shared" si="36"/>
        <v>2148</v>
      </c>
      <c r="H93" s="28">
        <f t="shared" si="39"/>
        <v>2148</v>
      </c>
      <c r="I93" s="39">
        <f t="shared" si="37"/>
        <v>-0.29999999999972715</v>
      </c>
      <c r="J93" s="32">
        <f t="shared" si="38"/>
        <v>1842.4</v>
      </c>
      <c r="K93" s="81">
        <f t="shared" si="40"/>
        <v>2148</v>
      </c>
      <c r="L93" s="169"/>
      <c r="M93" s="190"/>
      <c r="N93" s="138"/>
    </row>
    <row r="94" spans="1:14" x14ac:dyDescent="0.3">
      <c r="A94" s="2" t="s">
        <v>35</v>
      </c>
      <c r="B94" s="3"/>
      <c r="C94" s="247">
        <v>173.5</v>
      </c>
      <c r="D94" s="15">
        <f t="shared" si="33"/>
        <v>1893.1</v>
      </c>
      <c r="E94" s="25">
        <f t="shared" si="34"/>
        <v>305.60000000000002</v>
      </c>
      <c r="F94" s="28">
        <f t="shared" si="35"/>
        <v>2198.6999999999998</v>
      </c>
      <c r="G94" s="28">
        <f t="shared" si="36"/>
        <v>2199</v>
      </c>
      <c r="H94" s="28">
        <f t="shared" si="39"/>
        <v>2199</v>
      </c>
      <c r="I94" s="39">
        <f t="shared" si="37"/>
        <v>0.3000000000001819</v>
      </c>
      <c r="J94" s="32">
        <f t="shared" si="38"/>
        <v>1893.4</v>
      </c>
      <c r="K94" s="81">
        <f t="shared" si="40"/>
        <v>2199</v>
      </c>
      <c r="L94" s="169"/>
      <c r="M94" s="190"/>
      <c r="N94" s="138"/>
    </row>
    <row r="95" spans="1:14" x14ac:dyDescent="0.3">
      <c r="A95" s="2" t="s">
        <v>36</v>
      </c>
      <c r="B95" s="3"/>
      <c r="C95" s="70">
        <v>180.4</v>
      </c>
      <c r="D95" s="15">
        <f t="shared" si="33"/>
        <v>1900</v>
      </c>
      <c r="E95" s="25">
        <f t="shared" si="34"/>
        <v>305.60000000000002</v>
      </c>
      <c r="F95" s="28">
        <f t="shared" si="35"/>
        <v>2205.6</v>
      </c>
      <c r="G95" s="28">
        <f t="shared" si="36"/>
        <v>2206</v>
      </c>
      <c r="H95" s="28">
        <f t="shared" si="39"/>
        <v>2206</v>
      </c>
      <c r="I95" s="39">
        <f t="shared" si="37"/>
        <v>0.40000000000009095</v>
      </c>
      <c r="J95" s="32">
        <f t="shared" si="38"/>
        <v>1900.4</v>
      </c>
      <c r="K95" s="81">
        <f t="shared" si="40"/>
        <v>2206</v>
      </c>
      <c r="L95" s="169"/>
      <c r="M95" s="190"/>
      <c r="N95" s="138"/>
    </row>
    <row r="96" spans="1:14" x14ac:dyDescent="0.3">
      <c r="A96" s="2" t="s">
        <v>37</v>
      </c>
      <c r="B96" s="3"/>
      <c r="C96" s="70">
        <v>135.6</v>
      </c>
      <c r="D96" s="15">
        <f t="shared" si="33"/>
        <v>1855.1999999999998</v>
      </c>
      <c r="E96" s="25">
        <f t="shared" si="34"/>
        <v>305.60000000000002</v>
      </c>
      <c r="F96" s="28">
        <f t="shared" si="35"/>
        <v>2160.7999999999997</v>
      </c>
      <c r="G96" s="28">
        <f t="shared" si="36"/>
        <v>2161</v>
      </c>
      <c r="H96" s="28">
        <f t="shared" si="39"/>
        <v>2161</v>
      </c>
      <c r="I96" s="39">
        <f t="shared" si="37"/>
        <v>0.20000000000027285</v>
      </c>
      <c r="J96" s="32">
        <f t="shared" si="38"/>
        <v>1855.4</v>
      </c>
      <c r="K96" s="81">
        <f t="shared" si="40"/>
        <v>2161</v>
      </c>
      <c r="L96" s="169"/>
      <c r="M96" s="190"/>
      <c r="N96" s="138"/>
    </row>
    <row r="97" spans="1:14" x14ac:dyDescent="0.3">
      <c r="A97" s="2" t="s">
        <v>38</v>
      </c>
      <c r="B97" s="3"/>
      <c r="C97" s="70">
        <v>181.8</v>
      </c>
      <c r="D97" s="15">
        <f t="shared" si="33"/>
        <v>1901.3999999999999</v>
      </c>
      <c r="E97" s="25">
        <f t="shared" si="34"/>
        <v>305.60000000000002</v>
      </c>
      <c r="F97" s="28">
        <f t="shared" si="35"/>
        <v>2207</v>
      </c>
      <c r="G97" s="28">
        <f t="shared" si="36"/>
        <v>2207</v>
      </c>
      <c r="H97" s="28">
        <f t="shared" si="39"/>
        <v>2207</v>
      </c>
      <c r="I97" s="39">
        <f t="shared" si="37"/>
        <v>0</v>
      </c>
      <c r="J97" s="32">
        <f t="shared" si="38"/>
        <v>1901.3999999999999</v>
      </c>
      <c r="K97" s="81">
        <f t="shared" si="40"/>
        <v>2207</v>
      </c>
      <c r="L97" s="169"/>
      <c r="M97" s="190"/>
      <c r="N97" s="138"/>
    </row>
    <row r="98" spans="1:14" x14ac:dyDescent="0.3">
      <c r="A98" s="2" t="s">
        <v>39</v>
      </c>
      <c r="B98" s="3"/>
      <c r="C98" s="70">
        <v>169.3</v>
      </c>
      <c r="D98" s="15">
        <f t="shared" si="33"/>
        <v>1888.8999999999999</v>
      </c>
      <c r="E98" s="25">
        <f t="shared" si="34"/>
        <v>305.60000000000002</v>
      </c>
      <c r="F98" s="28">
        <f t="shared" si="35"/>
        <v>2194.5</v>
      </c>
      <c r="G98" s="28">
        <f t="shared" si="36"/>
        <v>2195</v>
      </c>
      <c r="H98" s="28">
        <f t="shared" si="39"/>
        <v>2195</v>
      </c>
      <c r="I98" s="39">
        <f t="shared" si="37"/>
        <v>0.5</v>
      </c>
      <c r="J98" s="32">
        <f t="shared" si="38"/>
        <v>1889.3999999999999</v>
      </c>
      <c r="K98" s="81">
        <f t="shared" si="40"/>
        <v>2195</v>
      </c>
      <c r="L98" s="169"/>
      <c r="M98" s="190"/>
      <c r="N98" s="138"/>
    </row>
    <row r="99" spans="1:14" s="246" customFormat="1" x14ac:dyDescent="0.3">
      <c r="A99" s="5" t="s">
        <v>69</v>
      </c>
      <c r="B99" s="3"/>
      <c r="C99" s="70">
        <v>62.8</v>
      </c>
      <c r="D99" s="15">
        <f t="shared" si="33"/>
        <v>1782.3999999999999</v>
      </c>
      <c r="E99" s="25">
        <f t="shared" si="34"/>
        <v>305.60000000000002</v>
      </c>
      <c r="F99" s="28">
        <f t="shared" si="35"/>
        <v>2088</v>
      </c>
      <c r="G99" s="28">
        <f t="shared" si="36"/>
        <v>2088</v>
      </c>
      <c r="H99" s="28">
        <f t="shared" si="39"/>
        <v>2088</v>
      </c>
      <c r="I99" s="39">
        <f t="shared" si="37"/>
        <v>0</v>
      </c>
      <c r="J99" s="32">
        <f t="shared" si="38"/>
        <v>1782.3999999999999</v>
      </c>
      <c r="K99" s="81">
        <f t="shared" si="40"/>
        <v>2088</v>
      </c>
      <c r="L99" s="256"/>
      <c r="M99" s="251"/>
      <c r="N99" s="256"/>
    </row>
    <row r="100" spans="1:14" x14ac:dyDescent="0.3">
      <c r="A100" s="5" t="s">
        <v>70</v>
      </c>
      <c r="B100" s="3"/>
      <c r="C100" s="70">
        <v>169.3</v>
      </c>
      <c r="D100" s="15">
        <f t="shared" si="33"/>
        <v>1888.8999999999999</v>
      </c>
      <c r="E100" s="25">
        <f t="shared" si="34"/>
        <v>305.60000000000002</v>
      </c>
      <c r="F100" s="28">
        <f t="shared" si="35"/>
        <v>2194.5</v>
      </c>
      <c r="G100" s="28">
        <f t="shared" si="36"/>
        <v>2195</v>
      </c>
      <c r="H100" s="28">
        <f t="shared" si="39"/>
        <v>2195</v>
      </c>
      <c r="I100" s="39">
        <f t="shared" si="37"/>
        <v>0.5</v>
      </c>
      <c r="J100" s="32">
        <f t="shared" si="38"/>
        <v>1889.3999999999999</v>
      </c>
      <c r="K100" s="81">
        <f t="shared" si="40"/>
        <v>2195</v>
      </c>
      <c r="L100" s="169"/>
      <c r="M100" s="190"/>
      <c r="N100" s="138"/>
    </row>
    <row r="101" spans="1:14" x14ac:dyDescent="0.3">
      <c r="A101" s="2"/>
      <c r="B101" s="3"/>
      <c r="C101" s="70"/>
      <c r="D101" s="23"/>
      <c r="E101" s="52"/>
      <c r="F101" s="3"/>
      <c r="G101" s="3"/>
      <c r="H101" s="3"/>
      <c r="I101" s="130"/>
      <c r="J101" s="130"/>
      <c r="K101" s="81"/>
      <c r="L101" s="169"/>
      <c r="M101" s="190"/>
      <c r="N101" s="138"/>
    </row>
    <row r="102" spans="1:14" x14ac:dyDescent="0.3">
      <c r="A102" s="132"/>
      <c r="B102" s="133"/>
      <c r="C102" s="238"/>
      <c r="D102" s="15"/>
      <c r="E102" s="48"/>
      <c r="F102" s="30"/>
      <c r="G102" s="30"/>
      <c r="H102" s="30"/>
      <c r="I102" s="139"/>
      <c r="J102" s="139"/>
      <c r="K102" s="82"/>
      <c r="L102" s="169"/>
      <c r="M102" s="190"/>
      <c r="N102" s="138"/>
    </row>
    <row r="103" spans="1:14" s="246" customFormat="1" x14ac:dyDescent="0.3">
      <c r="A103" s="2" t="s">
        <v>40</v>
      </c>
      <c r="B103" s="15">
        <f>B84</f>
        <v>1719.6</v>
      </c>
      <c r="C103" s="70">
        <v>24.4</v>
      </c>
      <c r="D103" s="15">
        <f t="shared" ref="D103:D111" si="41">$B$84+C103</f>
        <v>1744</v>
      </c>
      <c r="E103" s="25">
        <f t="shared" ref="E103:E111" si="42">$E$11</f>
        <v>305.60000000000002</v>
      </c>
      <c r="F103" s="28">
        <f t="shared" ref="F103:F111" si="43">D103+E103</f>
        <v>2049.6</v>
      </c>
      <c r="G103" s="28">
        <f t="shared" ref="G103:G111" si="44">ROUND(((F103*10)+0.4)/10,0)</f>
        <v>2050</v>
      </c>
      <c r="H103" s="28">
        <f t="shared" ref="H103:H111" si="45">IF(FLOOR(G103,1)&lt;1000,FLOOR(G103,1),FLOOR((G103),1))</f>
        <v>2050</v>
      </c>
      <c r="I103" s="39">
        <f t="shared" si="37"/>
        <v>0.40000000000009095</v>
      </c>
      <c r="J103" s="32">
        <f t="shared" ref="J103:J111" si="46">I103+D103</f>
        <v>1744.4</v>
      </c>
      <c r="K103" s="81">
        <f t="shared" ref="K103:K111" si="47">H103</f>
        <v>2050</v>
      </c>
      <c r="L103" s="260"/>
      <c r="M103" s="251"/>
      <c r="N103" s="256"/>
    </row>
    <row r="104" spans="1:14" x14ac:dyDescent="0.3">
      <c r="A104" s="71" t="s">
        <v>96</v>
      </c>
      <c r="B104" s="15"/>
      <c r="C104" s="70">
        <v>38.5</v>
      </c>
      <c r="D104" s="15">
        <f>$B$84+C104</f>
        <v>1758.1</v>
      </c>
      <c r="E104" s="25">
        <f t="shared" si="42"/>
        <v>305.60000000000002</v>
      </c>
      <c r="F104" s="28">
        <f>D104+E104</f>
        <v>2063.6999999999998</v>
      </c>
      <c r="G104" s="28">
        <f>ROUND(((F104*10)+0.4)/10,0)</f>
        <v>2064</v>
      </c>
      <c r="H104" s="28">
        <f t="shared" si="45"/>
        <v>2064</v>
      </c>
      <c r="I104" s="39">
        <f>H104-F104</f>
        <v>0.3000000000001819</v>
      </c>
      <c r="J104" s="32">
        <f>I104+D104</f>
        <v>1758.4</v>
      </c>
      <c r="K104" s="81">
        <f>H104</f>
        <v>2064</v>
      </c>
      <c r="L104" s="169"/>
      <c r="M104" s="190"/>
      <c r="N104" s="138"/>
    </row>
    <row r="105" spans="1:14" x14ac:dyDescent="0.3">
      <c r="A105" s="2" t="s">
        <v>41</v>
      </c>
      <c r="B105" s="3"/>
      <c r="C105" s="70">
        <v>30.4</v>
      </c>
      <c r="D105" s="15">
        <f t="shared" si="41"/>
        <v>1750</v>
      </c>
      <c r="E105" s="25">
        <f t="shared" si="42"/>
        <v>305.60000000000002</v>
      </c>
      <c r="F105" s="28">
        <f t="shared" si="43"/>
        <v>2055.6</v>
      </c>
      <c r="G105" s="28">
        <f t="shared" si="44"/>
        <v>2056</v>
      </c>
      <c r="H105" s="28">
        <f t="shared" si="45"/>
        <v>2056</v>
      </c>
      <c r="I105" s="39">
        <f t="shared" si="37"/>
        <v>0.40000000000009095</v>
      </c>
      <c r="J105" s="32">
        <f t="shared" si="46"/>
        <v>1750.4</v>
      </c>
      <c r="K105" s="81">
        <f t="shared" si="47"/>
        <v>2056</v>
      </c>
      <c r="L105" s="169"/>
      <c r="M105" s="190"/>
      <c r="N105" s="138"/>
    </row>
    <row r="106" spans="1:14" s="246" customFormat="1" x14ac:dyDescent="0.3">
      <c r="A106" s="2" t="s">
        <v>42</v>
      </c>
      <c r="B106" s="3"/>
      <c r="C106" s="70">
        <v>43.3</v>
      </c>
      <c r="D106" s="15">
        <f t="shared" si="41"/>
        <v>1762.8999999999999</v>
      </c>
      <c r="E106" s="25">
        <f t="shared" si="42"/>
        <v>305.60000000000002</v>
      </c>
      <c r="F106" s="28">
        <f t="shared" si="43"/>
        <v>2068.5</v>
      </c>
      <c r="G106" s="28">
        <f t="shared" si="44"/>
        <v>2069</v>
      </c>
      <c r="H106" s="28">
        <f t="shared" si="45"/>
        <v>2069</v>
      </c>
      <c r="I106" s="39">
        <f t="shared" si="37"/>
        <v>0.5</v>
      </c>
      <c r="J106" s="32">
        <f t="shared" si="46"/>
        <v>1763.3999999999999</v>
      </c>
      <c r="K106" s="81">
        <f t="shared" si="47"/>
        <v>2069</v>
      </c>
      <c r="L106" s="260"/>
      <c r="M106" s="251"/>
      <c r="N106" s="256"/>
    </row>
    <row r="107" spans="1:14" s="246" customFormat="1" x14ac:dyDescent="0.3">
      <c r="A107" s="2" t="s">
        <v>43</v>
      </c>
      <c r="B107" s="3"/>
      <c r="C107" s="70">
        <v>59.4</v>
      </c>
      <c r="D107" s="15">
        <f t="shared" si="41"/>
        <v>1779</v>
      </c>
      <c r="E107" s="25">
        <f t="shared" si="42"/>
        <v>305.60000000000002</v>
      </c>
      <c r="F107" s="28">
        <f t="shared" si="43"/>
        <v>2084.6</v>
      </c>
      <c r="G107" s="28">
        <f t="shared" si="44"/>
        <v>2085</v>
      </c>
      <c r="H107" s="28">
        <f t="shared" si="45"/>
        <v>2085</v>
      </c>
      <c r="I107" s="39">
        <f t="shared" si="37"/>
        <v>0.40000000000009095</v>
      </c>
      <c r="J107" s="32">
        <f t="shared" si="46"/>
        <v>1779.4</v>
      </c>
      <c r="K107" s="81">
        <f>H107</f>
        <v>2085</v>
      </c>
      <c r="L107" s="260"/>
      <c r="M107" s="251"/>
      <c r="N107" s="256"/>
    </row>
    <row r="108" spans="1:14" s="246" customFormat="1" x14ac:dyDescent="0.3">
      <c r="A108" s="2" t="s">
        <v>44</v>
      </c>
      <c r="B108" s="3"/>
      <c r="C108" s="70">
        <v>56</v>
      </c>
      <c r="D108" s="15">
        <f t="shared" si="41"/>
        <v>1775.6</v>
      </c>
      <c r="E108" s="25">
        <f t="shared" si="42"/>
        <v>305.60000000000002</v>
      </c>
      <c r="F108" s="28">
        <f t="shared" si="43"/>
        <v>2081.1999999999998</v>
      </c>
      <c r="G108" s="28">
        <f t="shared" si="44"/>
        <v>2081</v>
      </c>
      <c r="H108" s="28">
        <f t="shared" si="45"/>
        <v>2081</v>
      </c>
      <c r="I108" s="39">
        <f t="shared" si="37"/>
        <v>-0.1999999999998181</v>
      </c>
      <c r="J108" s="32">
        <f t="shared" si="46"/>
        <v>1775.4</v>
      </c>
      <c r="K108" s="81">
        <f t="shared" si="47"/>
        <v>2081</v>
      </c>
      <c r="L108" s="260"/>
      <c r="M108" s="251"/>
      <c r="N108" s="256"/>
    </row>
    <row r="109" spans="1:14" x14ac:dyDescent="0.3">
      <c r="A109" s="2" t="s">
        <v>45</v>
      </c>
      <c r="B109" s="3"/>
      <c r="C109" s="70">
        <v>71</v>
      </c>
      <c r="D109" s="15">
        <f t="shared" si="41"/>
        <v>1790.6</v>
      </c>
      <c r="E109" s="25">
        <f t="shared" si="42"/>
        <v>305.60000000000002</v>
      </c>
      <c r="F109" s="28">
        <f t="shared" si="43"/>
        <v>2096.1999999999998</v>
      </c>
      <c r="G109" s="28">
        <f t="shared" si="44"/>
        <v>2096</v>
      </c>
      <c r="H109" s="28">
        <f t="shared" si="45"/>
        <v>2096</v>
      </c>
      <c r="I109" s="39">
        <f t="shared" si="37"/>
        <v>-0.1999999999998181</v>
      </c>
      <c r="J109" s="32">
        <f t="shared" si="46"/>
        <v>1790.4</v>
      </c>
      <c r="K109" s="81">
        <f t="shared" si="47"/>
        <v>2096</v>
      </c>
      <c r="L109" s="138"/>
      <c r="M109" s="190"/>
      <c r="N109" s="138"/>
    </row>
    <row r="110" spans="1:14" x14ac:dyDescent="0.3">
      <c r="A110" s="2" t="s">
        <v>46</v>
      </c>
      <c r="B110" s="3"/>
      <c r="C110" s="70">
        <v>76.7</v>
      </c>
      <c r="D110" s="15">
        <f t="shared" si="41"/>
        <v>1796.3</v>
      </c>
      <c r="E110" s="25">
        <f t="shared" si="42"/>
        <v>305.60000000000002</v>
      </c>
      <c r="F110" s="28">
        <f t="shared" si="43"/>
        <v>2101.9</v>
      </c>
      <c r="G110" s="28">
        <f t="shared" si="44"/>
        <v>2102</v>
      </c>
      <c r="H110" s="28">
        <f t="shared" si="45"/>
        <v>2102</v>
      </c>
      <c r="I110" s="39">
        <f t="shared" si="37"/>
        <v>9.9999999999909051E-2</v>
      </c>
      <c r="J110" s="32">
        <f t="shared" si="46"/>
        <v>1796.3999999999999</v>
      </c>
      <c r="K110" s="81">
        <f t="shared" si="47"/>
        <v>2102</v>
      </c>
      <c r="L110" s="138"/>
      <c r="M110" s="190"/>
      <c r="N110" s="138"/>
    </row>
    <row r="111" spans="1:14" x14ac:dyDescent="0.3">
      <c r="A111" s="2" t="s">
        <v>47</v>
      </c>
      <c r="B111" s="3"/>
      <c r="C111" s="70">
        <v>89.7</v>
      </c>
      <c r="D111" s="15">
        <f t="shared" si="41"/>
        <v>1809.3</v>
      </c>
      <c r="E111" s="25">
        <f t="shared" si="42"/>
        <v>305.60000000000002</v>
      </c>
      <c r="F111" s="28">
        <f t="shared" si="43"/>
        <v>2114.9</v>
      </c>
      <c r="G111" s="28">
        <f t="shared" si="44"/>
        <v>2115</v>
      </c>
      <c r="H111" s="28">
        <f t="shared" si="45"/>
        <v>2115</v>
      </c>
      <c r="I111" s="39">
        <f t="shared" si="37"/>
        <v>9.9999999999909051E-2</v>
      </c>
      <c r="J111" s="32">
        <f t="shared" si="46"/>
        <v>1809.3999999999999</v>
      </c>
      <c r="K111" s="81">
        <f t="shared" si="47"/>
        <v>2115</v>
      </c>
      <c r="L111" s="169"/>
      <c r="M111" s="190"/>
      <c r="N111" s="138"/>
    </row>
    <row r="112" spans="1:14" x14ac:dyDescent="0.3">
      <c r="A112" s="6"/>
      <c r="B112" s="42"/>
      <c r="C112" s="239"/>
      <c r="D112" s="23"/>
      <c r="E112" s="52"/>
      <c r="F112" s="31"/>
      <c r="G112" s="31"/>
      <c r="H112" s="31"/>
      <c r="I112" s="40"/>
      <c r="J112" s="34"/>
      <c r="K112" s="83"/>
      <c r="L112" s="169"/>
      <c r="M112" s="190"/>
      <c r="N112" s="138"/>
    </row>
    <row r="113" spans="1:14" x14ac:dyDescent="0.3">
      <c r="A113" s="2"/>
      <c r="B113" s="3"/>
      <c r="C113" s="70"/>
      <c r="D113" s="15"/>
      <c r="E113" s="48"/>
      <c r="F113" s="28"/>
      <c r="G113" s="28"/>
      <c r="H113" s="28"/>
      <c r="I113" s="130"/>
      <c r="J113" s="130"/>
      <c r="K113" s="81"/>
      <c r="L113" s="169"/>
      <c r="M113" s="190"/>
      <c r="N113" s="138"/>
    </row>
    <row r="114" spans="1:14" x14ac:dyDescent="0.3">
      <c r="A114" s="2" t="s">
        <v>48</v>
      </c>
      <c r="B114" s="3"/>
      <c r="C114" s="70">
        <v>49.7</v>
      </c>
      <c r="D114" s="15">
        <f t="shared" ref="D114:D128" si="48">$B$84+C114</f>
        <v>1769.3</v>
      </c>
      <c r="E114" s="25">
        <f t="shared" ref="E114:E134" si="49">$E$11</f>
        <v>305.60000000000002</v>
      </c>
      <c r="F114" s="28">
        <f t="shared" ref="F114:F134" si="50">D114+E114</f>
        <v>2074.9</v>
      </c>
      <c r="G114" s="28">
        <f t="shared" ref="G114:G134" si="51">ROUND(((F114*10)+0.4)/10,0)</f>
        <v>2075</v>
      </c>
      <c r="H114" s="28">
        <f t="shared" ref="H114:H134" si="52">IF(FLOOR(G114,1)&lt;1000,FLOOR(G114,1),FLOOR((G114),1))</f>
        <v>2075</v>
      </c>
      <c r="I114" s="39">
        <f t="shared" si="37"/>
        <v>9.9999999999909051E-2</v>
      </c>
      <c r="J114" s="32">
        <f t="shared" ref="J114:J134" si="53">I114+D114</f>
        <v>1769.3999999999999</v>
      </c>
      <c r="K114" s="81">
        <f t="shared" ref="K114:K134" si="54">H114</f>
        <v>2075</v>
      </c>
      <c r="L114" s="169"/>
      <c r="M114" s="190"/>
      <c r="N114" s="138"/>
    </row>
    <row r="115" spans="1:14" x14ac:dyDescent="0.3">
      <c r="A115" s="46" t="s">
        <v>49</v>
      </c>
      <c r="B115" s="130"/>
      <c r="C115" s="70">
        <v>59.8</v>
      </c>
      <c r="D115" s="50">
        <f t="shared" si="48"/>
        <v>1779.3999999999999</v>
      </c>
      <c r="E115" s="25">
        <f t="shared" si="49"/>
        <v>305.60000000000002</v>
      </c>
      <c r="F115" s="32">
        <f t="shared" si="50"/>
        <v>2085</v>
      </c>
      <c r="G115" s="32">
        <f t="shared" si="51"/>
        <v>2085</v>
      </c>
      <c r="H115" s="28">
        <f t="shared" si="52"/>
        <v>2085</v>
      </c>
      <c r="I115" s="39">
        <f>H115-F115</f>
        <v>0</v>
      </c>
      <c r="J115" s="32">
        <f t="shared" si="53"/>
        <v>1779.3999999999999</v>
      </c>
      <c r="K115" s="81">
        <f t="shared" si="54"/>
        <v>2085</v>
      </c>
      <c r="L115" s="149"/>
      <c r="M115" s="251"/>
      <c r="N115" s="138"/>
    </row>
    <row r="116" spans="1:14" x14ac:dyDescent="0.3">
      <c r="A116" s="2" t="s">
        <v>50</v>
      </c>
      <c r="B116" s="3"/>
      <c r="C116" s="70">
        <v>76.599999999999994</v>
      </c>
      <c r="D116" s="50">
        <f t="shared" si="48"/>
        <v>1796.1999999999998</v>
      </c>
      <c r="E116" s="25">
        <f t="shared" si="49"/>
        <v>305.60000000000002</v>
      </c>
      <c r="F116" s="28">
        <f t="shared" si="50"/>
        <v>2101.7999999999997</v>
      </c>
      <c r="G116" s="28">
        <f t="shared" si="51"/>
        <v>2102</v>
      </c>
      <c r="H116" s="28">
        <f t="shared" si="52"/>
        <v>2102</v>
      </c>
      <c r="I116" s="39">
        <f t="shared" si="37"/>
        <v>0.20000000000027285</v>
      </c>
      <c r="J116" s="32">
        <f t="shared" si="53"/>
        <v>1796.4</v>
      </c>
      <c r="K116" s="81">
        <f t="shared" si="54"/>
        <v>2102</v>
      </c>
      <c r="L116" s="169"/>
      <c r="M116" s="190"/>
      <c r="N116" s="138"/>
    </row>
    <row r="117" spans="1:14" x14ac:dyDescent="0.3">
      <c r="A117" s="2" t="s">
        <v>51</v>
      </c>
      <c r="B117" s="3"/>
      <c r="C117" s="70">
        <v>95.1</v>
      </c>
      <c r="D117" s="50">
        <f t="shared" si="48"/>
        <v>1814.6999999999998</v>
      </c>
      <c r="E117" s="25">
        <f t="shared" si="49"/>
        <v>305.60000000000002</v>
      </c>
      <c r="F117" s="28">
        <f t="shared" si="50"/>
        <v>2120.2999999999997</v>
      </c>
      <c r="G117" s="28">
        <f t="shared" si="51"/>
        <v>2120</v>
      </c>
      <c r="H117" s="28">
        <f t="shared" si="52"/>
        <v>2120</v>
      </c>
      <c r="I117" s="39">
        <f t="shared" si="37"/>
        <v>-0.29999999999972715</v>
      </c>
      <c r="J117" s="32">
        <f t="shared" si="53"/>
        <v>1814.4</v>
      </c>
      <c r="K117" s="81">
        <f t="shared" si="54"/>
        <v>2120</v>
      </c>
      <c r="L117" s="169"/>
      <c r="M117" s="190"/>
      <c r="N117" s="138"/>
    </row>
    <row r="118" spans="1:14" x14ac:dyDescent="0.3">
      <c r="A118" s="7" t="s">
        <v>52</v>
      </c>
      <c r="B118" s="16" t="s">
        <v>53</v>
      </c>
      <c r="C118" s="264">
        <v>87.1</v>
      </c>
      <c r="D118" s="17">
        <f t="shared" si="48"/>
        <v>1806.6999999999998</v>
      </c>
      <c r="E118" s="26">
        <f t="shared" si="49"/>
        <v>305.60000000000002</v>
      </c>
      <c r="F118" s="26">
        <f t="shared" si="50"/>
        <v>2112.2999999999997</v>
      </c>
      <c r="G118" s="26">
        <f t="shared" si="51"/>
        <v>2112</v>
      </c>
      <c r="H118" s="26">
        <f t="shared" si="52"/>
        <v>2112</v>
      </c>
      <c r="I118" s="41">
        <f>H118-F118</f>
        <v>-0.29999999999972715</v>
      </c>
      <c r="J118" s="35">
        <f t="shared" si="53"/>
        <v>1806.4</v>
      </c>
      <c r="K118" s="275">
        <f>H118</f>
        <v>2112</v>
      </c>
      <c r="L118" s="169"/>
      <c r="M118" s="190"/>
      <c r="N118" s="138"/>
    </row>
    <row r="119" spans="1:14" x14ac:dyDescent="0.3">
      <c r="A119" s="2" t="s">
        <v>54</v>
      </c>
      <c r="B119" s="3"/>
      <c r="C119" s="247">
        <v>107.5</v>
      </c>
      <c r="D119" s="50">
        <f t="shared" si="48"/>
        <v>1827.1</v>
      </c>
      <c r="E119" s="25">
        <f t="shared" si="49"/>
        <v>305.60000000000002</v>
      </c>
      <c r="F119" s="28">
        <f t="shared" si="50"/>
        <v>2132.6999999999998</v>
      </c>
      <c r="G119" s="28">
        <f t="shared" si="51"/>
        <v>2133</v>
      </c>
      <c r="H119" s="28">
        <f t="shared" si="52"/>
        <v>2133</v>
      </c>
      <c r="I119" s="38">
        <f>H119-F119</f>
        <v>0.3000000000001819</v>
      </c>
      <c r="J119" s="32">
        <f t="shared" si="53"/>
        <v>1827.4</v>
      </c>
      <c r="K119" s="80">
        <f t="shared" si="54"/>
        <v>2133</v>
      </c>
      <c r="L119" s="169"/>
      <c r="M119" s="190"/>
      <c r="N119" s="138"/>
    </row>
    <row r="120" spans="1:14" x14ac:dyDescent="0.3">
      <c r="A120" s="2" t="s">
        <v>55</v>
      </c>
      <c r="B120" s="3"/>
      <c r="C120" s="247">
        <v>131.80000000000001</v>
      </c>
      <c r="D120" s="50">
        <f t="shared" si="48"/>
        <v>1851.3999999999999</v>
      </c>
      <c r="E120" s="25">
        <f t="shared" si="49"/>
        <v>305.60000000000002</v>
      </c>
      <c r="F120" s="28">
        <f t="shared" si="50"/>
        <v>2157</v>
      </c>
      <c r="G120" s="28">
        <f t="shared" si="51"/>
        <v>2157</v>
      </c>
      <c r="H120" s="28">
        <f t="shared" si="52"/>
        <v>2157</v>
      </c>
      <c r="I120" s="38">
        <f t="shared" ref="I120:I134" si="55">H120-F120</f>
        <v>0</v>
      </c>
      <c r="J120" s="32">
        <f t="shared" si="53"/>
        <v>1851.3999999999999</v>
      </c>
      <c r="K120" s="80">
        <f t="shared" si="54"/>
        <v>2157</v>
      </c>
      <c r="L120" s="169"/>
      <c r="M120" s="190"/>
      <c r="N120" s="138"/>
    </row>
    <row r="121" spans="1:14" x14ac:dyDescent="0.3">
      <c r="A121" s="2" t="s">
        <v>56</v>
      </c>
      <c r="B121" s="3"/>
      <c r="C121" s="70">
        <v>137.9</v>
      </c>
      <c r="D121" s="50">
        <f t="shared" si="48"/>
        <v>1857.5</v>
      </c>
      <c r="E121" s="25">
        <f t="shared" si="49"/>
        <v>305.60000000000002</v>
      </c>
      <c r="F121" s="28">
        <f t="shared" si="50"/>
        <v>2163.1</v>
      </c>
      <c r="G121" s="28">
        <f t="shared" si="51"/>
        <v>2163</v>
      </c>
      <c r="H121" s="28">
        <f t="shared" si="52"/>
        <v>2163</v>
      </c>
      <c r="I121" s="38">
        <f t="shared" si="55"/>
        <v>-9.9999999999909051E-2</v>
      </c>
      <c r="J121" s="32">
        <f t="shared" si="53"/>
        <v>1857.4</v>
      </c>
      <c r="K121" s="80">
        <f t="shared" si="54"/>
        <v>2163</v>
      </c>
      <c r="L121" s="169"/>
      <c r="M121" s="190"/>
      <c r="N121" s="138"/>
    </row>
    <row r="122" spans="1:14" x14ac:dyDescent="0.3">
      <c r="A122" s="2" t="s">
        <v>57</v>
      </c>
      <c r="B122" s="3"/>
      <c r="C122" s="70">
        <v>157.9</v>
      </c>
      <c r="D122" s="50">
        <f t="shared" si="48"/>
        <v>1877.5</v>
      </c>
      <c r="E122" s="25">
        <f t="shared" si="49"/>
        <v>305.60000000000002</v>
      </c>
      <c r="F122" s="28">
        <f t="shared" si="50"/>
        <v>2183.1</v>
      </c>
      <c r="G122" s="28">
        <f t="shared" si="51"/>
        <v>2183</v>
      </c>
      <c r="H122" s="28">
        <f t="shared" si="52"/>
        <v>2183</v>
      </c>
      <c r="I122" s="38">
        <f t="shared" si="55"/>
        <v>-9.9999999999909051E-2</v>
      </c>
      <c r="J122" s="32">
        <f t="shared" si="53"/>
        <v>1877.4</v>
      </c>
      <c r="K122" s="80">
        <f t="shared" si="54"/>
        <v>2183</v>
      </c>
      <c r="L122" s="169"/>
      <c r="M122" s="190"/>
      <c r="N122" s="138"/>
    </row>
    <row r="123" spans="1:14" x14ac:dyDescent="0.3">
      <c r="A123" s="2" t="s">
        <v>58</v>
      </c>
      <c r="B123" s="3"/>
      <c r="C123" s="70">
        <v>183.3</v>
      </c>
      <c r="D123" s="50">
        <f t="shared" si="48"/>
        <v>1902.8999999999999</v>
      </c>
      <c r="E123" s="25">
        <f t="shared" si="49"/>
        <v>305.60000000000002</v>
      </c>
      <c r="F123" s="28">
        <f t="shared" si="50"/>
        <v>2208.5</v>
      </c>
      <c r="G123" s="28">
        <f t="shared" si="51"/>
        <v>2209</v>
      </c>
      <c r="H123" s="28">
        <f t="shared" si="52"/>
        <v>2209</v>
      </c>
      <c r="I123" s="38">
        <f t="shared" si="55"/>
        <v>0.5</v>
      </c>
      <c r="J123" s="32">
        <f t="shared" si="53"/>
        <v>1903.3999999999999</v>
      </c>
      <c r="K123" s="80">
        <f t="shared" si="54"/>
        <v>2209</v>
      </c>
      <c r="L123" s="169"/>
      <c r="M123" s="190"/>
      <c r="N123" s="138"/>
    </row>
    <row r="124" spans="1:14" x14ac:dyDescent="0.3">
      <c r="A124" s="2" t="s">
        <v>59</v>
      </c>
      <c r="B124" s="3"/>
      <c r="C124" s="70">
        <v>159.5</v>
      </c>
      <c r="D124" s="50">
        <f t="shared" si="48"/>
        <v>1879.1</v>
      </c>
      <c r="E124" s="25">
        <f t="shared" si="49"/>
        <v>305.60000000000002</v>
      </c>
      <c r="F124" s="28">
        <f t="shared" si="50"/>
        <v>2184.6999999999998</v>
      </c>
      <c r="G124" s="28">
        <f t="shared" si="51"/>
        <v>2185</v>
      </c>
      <c r="H124" s="28">
        <f t="shared" si="52"/>
        <v>2185</v>
      </c>
      <c r="I124" s="38">
        <f t="shared" si="55"/>
        <v>0.3000000000001819</v>
      </c>
      <c r="J124" s="32">
        <f t="shared" si="53"/>
        <v>1879.4</v>
      </c>
      <c r="K124" s="80">
        <f t="shared" si="54"/>
        <v>2185</v>
      </c>
      <c r="L124" s="169"/>
      <c r="M124" s="190"/>
      <c r="N124" s="138"/>
    </row>
    <row r="125" spans="1:14" x14ac:dyDescent="0.3">
      <c r="A125" s="2" t="s">
        <v>60</v>
      </c>
      <c r="B125" s="3"/>
      <c r="C125" s="70">
        <v>163.1</v>
      </c>
      <c r="D125" s="50">
        <f t="shared" si="48"/>
        <v>1882.6999999999998</v>
      </c>
      <c r="E125" s="25">
        <f t="shared" si="49"/>
        <v>305.60000000000002</v>
      </c>
      <c r="F125" s="28">
        <f t="shared" si="50"/>
        <v>2188.2999999999997</v>
      </c>
      <c r="G125" s="28">
        <f t="shared" si="51"/>
        <v>2188</v>
      </c>
      <c r="H125" s="28">
        <f t="shared" si="52"/>
        <v>2188</v>
      </c>
      <c r="I125" s="38">
        <f t="shared" si="55"/>
        <v>-0.29999999999972715</v>
      </c>
      <c r="J125" s="32">
        <f t="shared" si="53"/>
        <v>1882.4</v>
      </c>
      <c r="K125" s="80">
        <f t="shared" si="54"/>
        <v>2188</v>
      </c>
      <c r="L125" s="169"/>
      <c r="M125" s="190"/>
      <c r="N125" s="138"/>
    </row>
    <row r="126" spans="1:14" x14ac:dyDescent="0.3">
      <c r="A126" s="2" t="s">
        <v>61</v>
      </c>
      <c r="B126" s="3"/>
      <c r="C126" s="70">
        <v>181</v>
      </c>
      <c r="D126" s="50">
        <f t="shared" si="48"/>
        <v>1900.6</v>
      </c>
      <c r="E126" s="25">
        <f t="shared" si="49"/>
        <v>305.60000000000002</v>
      </c>
      <c r="F126" s="28">
        <f t="shared" si="50"/>
        <v>2206.1999999999998</v>
      </c>
      <c r="G126" s="28">
        <f t="shared" si="51"/>
        <v>2206</v>
      </c>
      <c r="H126" s="28">
        <f t="shared" si="52"/>
        <v>2206</v>
      </c>
      <c r="I126" s="38">
        <f t="shared" si="55"/>
        <v>-0.1999999999998181</v>
      </c>
      <c r="J126" s="32">
        <f t="shared" si="53"/>
        <v>1900.4</v>
      </c>
      <c r="K126" s="80">
        <f t="shared" si="54"/>
        <v>2206</v>
      </c>
      <c r="L126" s="169"/>
      <c r="M126" s="190"/>
      <c r="N126" s="138"/>
    </row>
    <row r="127" spans="1:14" x14ac:dyDescent="0.3">
      <c r="A127" s="5" t="s">
        <v>71</v>
      </c>
      <c r="B127" s="3"/>
      <c r="C127" s="70">
        <v>76.599999999999994</v>
      </c>
      <c r="D127" s="50">
        <f t="shared" si="48"/>
        <v>1796.1999999999998</v>
      </c>
      <c r="E127" s="25">
        <f t="shared" si="49"/>
        <v>305.60000000000002</v>
      </c>
      <c r="F127" s="28">
        <f t="shared" si="50"/>
        <v>2101.7999999999997</v>
      </c>
      <c r="G127" s="28">
        <f t="shared" si="51"/>
        <v>2102</v>
      </c>
      <c r="H127" s="28">
        <f t="shared" si="52"/>
        <v>2102</v>
      </c>
      <c r="I127" s="38">
        <f t="shared" si="55"/>
        <v>0.20000000000027285</v>
      </c>
      <c r="J127" s="32">
        <f t="shared" si="53"/>
        <v>1796.4</v>
      </c>
      <c r="K127" s="80">
        <f t="shared" si="54"/>
        <v>2102</v>
      </c>
      <c r="L127" s="169"/>
      <c r="M127" s="190"/>
      <c r="N127" s="138"/>
    </row>
    <row r="128" spans="1:14" x14ac:dyDescent="0.3">
      <c r="A128" s="5" t="s">
        <v>72</v>
      </c>
      <c r="B128" s="3"/>
      <c r="C128" s="70">
        <v>95.1</v>
      </c>
      <c r="D128" s="50">
        <f t="shared" si="48"/>
        <v>1814.6999999999998</v>
      </c>
      <c r="E128" s="25">
        <f t="shared" si="49"/>
        <v>305.60000000000002</v>
      </c>
      <c r="F128" s="28">
        <f t="shared" si="50"/>
        <v>2120.2999999999997</v>
      </c>
      <c r="G128" s="28">
        <f t="shared" si="51"/>
        <v>2120</v>
      </c>
      <c r="H128" s="28">
        <f t="shared" si="52"/>
        <v>2120</v>
      </c>
      <c r="I128" s="38">
        <f t="shared" si="55"/>
        <v>-0.29999999999972715</v>
      </c>
      <c r="J128" s="32">
        <f t="shared" si="53"/>
        <v>1814.4</v>
      </c>
      <c r="K128" s="80">
        <f t="shared" si="54"/>
        <v>2120</v>
      </c>
      <c r="L128" s="169"/>
      <c r="M128" s="190"/>
      <c r="N128" s="138"/>
    </row>
    <row r="129" spans="1:14" x14ac:dyDescent="0.3">
      <c r="A129" s="5" t="s">
        <v>73</v>
      </c>
      <c r="B129" s="3"/>
      <c r="C129" s="70">
        <v>107</v>
      </c>
      <c r="D129" s="15">
        <f t="shared" ref="D129:D134" si="56">$B$84+C129</f>
        <v>1826.6</v>
      </c>
      <c r="E129" s="25">
        <f t="shared" si="49"/>
        <v>305.60000000000002</v>
      </c>
      <c r="F129" s="28">
        <f t="shared" si="50"/>
        <v>2132.1999999999998</v>
      </c>
      <c r="G129" s="28">
        <f t="shared" si="51"/>
        <v>2132</v>
      </c>
      <c r="H129" s="28">
        <f t="shared" si="52"/>
        <v>2132</v>
      </c>
      <c r="I129" s="38">
        <f t="shared" si="55"/>
        <v>-0.1999999999998181</v>
      </c>
      <c r="J129" s="32">
        <f t="shared" si="53"/>
        <v>1826.4</v>
      </c>
      <c r="K129" s="80">
        <f t="shared" si="54"/>
        <v>2132</v>
      </c>
      <c r="L129" s="169"/>
      <c r="M129" s="190"/>
      <c r="N129" s="138"/>
    </row>
    <row r="130" spans="1:14" x14ac:dyDescent="0.3">
      <c r="A130" s="5" t="s">
        <v>74</v>
      </c>
      <c r="B130" s="3"/>
      <c r="C130" s="70">
        <v>131.80000000000001</v>
      </c>
      <c r="D130" s="15">
        <f t="shared" si="56"/>
        <v>1851.3999999999999</v>
      </c>
      <c r="E130" s="25">
        <f t="shared" si="49"/>
        <v>305.60000000000002</v>
      </c>
      <c r="F130" s="28">
        <f t="shared" si="50"/>
        <v>2157</v>
      </c>
      <c r="G130" s="28">
        <f t="shared" si="51"/>
        <v>2157</v>
      </c>
      <c r="H130" s="28">
        <f t="shared" si="52"/>
        <v>2157</v>
      </c>
      <c r="I130" s="38">
        <f t="shared" si="55"/>
        <v>0</v>
      </c>
      <c r="J130" s="32">
        <f t="shared" si="53"/>
        <v>1851.3999999999999</v>
      </c>
      <c r="K130" s="80">
        <f t="shared" si="54"/>
        <v>2157</v>
      </c>
      <c r="L130" s="169"/>
      <c r="M130" s="190"/>
      <c r="N130" s="138"/>
    </row>
    <row r="131" spans="1:14" x14ac:dyDescent="0.3">
      <c r="A131" s="5" t="s">
        <v>75</v>
      </c>
      <c r="B131" s="3"/>
      <c r="C131" s="70">
        <v>137.9</v>
      </c>
      <c r="D131" s="15">
        <f t="shared" si="56"/>
        <v>1857.5</v>
      </c>
      <c r="E131" s="25">
        <f t="shared" si="49"/>
        <v>305.60000000000002</v>
      </c>
      <c r="F131" s="28">
        <f t="shared" si="50"/>
        <v>2163.1</v>
      </c>
      <c r="G131" s="28">
        <f t="shared" si="51"/>
        <v>2163</v>
      </c>
      <c r="H131" s="28">
        <f t="shared" si="52"/>
        <v>2163</v>
      </c>
      <c r="I131" s="38">
        <f t="shared" si="55"/>
        <v>-9.9999999999909051E-2</v>
      </c>
      <c r="J131" s="32">
        <f t="shared" si="53"/>
        <v>1857.4</v>
      </c>
      <c r="K131" s="80">
        <f t="shared" si="54"/>
        <v>2163</v>
      </c>
      <c r="L131" s="169"/>
      <c r="M131" s="190"/>
      <c r="N131" s="138"/>
    </row>
    <row r="132" spans="1:14" x14ac:dyDescent="0.3">
      <c r="A132" s="5" t="s">
        <v>76</v>
      </c>
      <c r="B132" s="3"/>
      <c r="C132" s="70">
        <v>157.9</v>
      </c>
      <c r="D132" s="15">
        <f t="shared" si="56"/>
        <v>1877.5</v>
      </c>
      <c r="E132" s="25">
        <f t="shared" si="49"/>
        <v>305.60000000000002</v>
      </c>
      <c r="F132" s="28">
        <f t="shared" si="50"/>
        <v>2183.1</v>
      </c>
      <c r="G132" s="28">
        <f t="shared" si="51"/>
        <v>2183</v>
      </c>
      <c r="H132" s="28">
        <f t="shared" si="52"/>
        <v>2183</v>
      </c>
      <c r="I132" s="38">
        <f t="shared" si="55"/>
        <v>-9.9999999999909051E-2</v>
      </c>
      <c r="J132" s="32">
        <f t="shared" si="53"/>
        <v>1877.4</v>
      </c>
      <c r="K132" s="80">
        <f t="shared" si="54"/>
        <v>2183</v>
      </c>
      <c r="L132" s="138"/>
      <c r="M132" s="190"/>
      <c r="N132" s="138"/>
    </row>
    <row r="133" spans="1:14" x14ac:dyDescent="0.3">
      <c r="A133" s="5" t="s">
        <v>77</v>
      </c>
      <c r="B133" s="3"/>
      <c r="C133" s="70">
        <v>183.3</v>
      </c>
      <c r="D133" s="15">
        <f t="shared" si="56"/>
        <v>1902.8999999999999</v>
      </c>
      <c r="E133" s="25">
        <f t="shared" si="49"/>
        <v>305.60000000000002</v>
      </c>
      <c r="F133" s="28">
        <f t="shared" si="50"/>
        <v>2208.5</v>
      </c>
      <c r="G133" s="28">
        <f t="shared" si="51"/>
        <v>2209</v>
      </c>
      <c r="H133" s="28">
        <f t="shared" si="52"/>
        <v>2209</v>
      </c>
      <c r="I133" s="38">
        <f t="shared" si="55"/>
        <v>0.5</v>
      </c>
      <c r="J133" s="32">
        <f t="shared" si="53"/>
        <v>1903.3999999999999</v>
      </c>
      <c r="K133" s="80">
        <f t="shared" si="54"/>
        <v>2209</v>
      </c>
      <c r="L133" s="138"/>
      <c r="M133" s="190"/>
      <c r="N133" s="138"/>
    </row>
    <row r="134" spans="1:14" x14ac:dyDescent="0.3">
      <c r="A134" s="5" t="s">
        <v>78</v>
      </c>
      <c r="B134" s="3"/>
      <c r="C134" s="70">
        <v>181</v>
      </c>
      <c r="D134" s="15">
        <f t="shared" si="56"/>
        <v>1900.6</v>
      </c>
      <c r="E134" s="25">
        <f t="shared" si="49"/>
        <v>305.60000000000002</v>
      </c>
      <c r="F134" s="28">
        <f t="shared" si="50"/>
        <v>2206.1999999999998</v>
      </c>
      <c r="G134" s="28">
        <f t="shared" si="51"/>
        <v>2206</v>
      </c>
      <c r="H134" s="28">
        <f t="shared" si="52"/>
        <v>2206</v>
      </c>
      <c r="I134" s="38">
        <f t="shared" si="55"/>
        <v>-0.1999999999998181</v>
      </c>
      <c r="J134" s="32">
        <f t="shared" si="53"/>
        <v>1900.4</v>
      </c>
      <c r="K134" s="80">
        <f t="shared" si="54"/>
        <v>2206</v>
      </c>
      <c r="L134" s="169"/>
      <c r="M134" s="190"/>
      <c r="N134" s="138"/>
    </row>
    <row r="135" spans="1:14" x14ac:dyDescent="0.3">
      <c r="A135" s="8"/>
      <c r="B135" s="42"/>
      <c r="C135" s="239"/>
      <c r="D135" s="23"/>
      <c r="E135" s="52"/>
      <c r="F135" s="31"/>
      <c r="G135" s="31"/>
      <c r="H135" s="31"/>
      <c r="I135" s="40"/>
      <c r="J135" s="34"/>
      <c r="K135" s="83"/>
      <c r="L135" s="169"/>
      <c r="M135" s="190"/>
      <c r="N135" s="138"/>
    </row>
    <row r="136" spans="1:14" x14ac:dyDescent="0.3">
      <c r="A136" s="2"/>
      <c r="B136" s="3"/>
      <c r="C136" s="70"/>
      <c r="D136" s="15"/>
      <c r="E136" s="48"/>
      <c r="F136" s="28"/>
      <c r="G136" s="28"/>
      <c r="H136" s="28"/>
      <c r="I136" s="130"/>
      <c r="J136" s="130"/>
      <c r="K136" s="81"/>
      <c r="L136" s="169"/>
      <c r="M136" s="190"/>
      <c r="N136" s="138"/>
    </row>
    <row r="137" spans="1:14" x14ac:dyDescent="0.3">
      <c r="A137" s="2" t="s">
        <v>62</v>
      </c>
      <c r="B137" s="15">
        <f>B84</f>
        <v>1719.6</v>
      </c>
      <c r="C137" s="70">
        <v>90.1</v>
      </c>
      <c r="D137" s="15">
        <f t="shared" ref="D137:D143" si="57">$B$84+C137</f>
        <v>1809.6999999999998</v>
      </c>
      <c r="E137" s="25">
        <f t="shared" ref="E137:E143" si="58">$E$11</f>
        <v>305.60000000000002</v>
      </c>
      <c r="F137" s="28">
        <f t="shared" ref="F137:F143" si="59">D137+E137</f>
        <v>2115.2999999999997</v>
      </c>
      <c r="G137" s="28">
        <f t="shared" ref="G137:G143" si="60">ROUND(((F137*10)+0.4)/10,0)</f>
        <v>2115</v>
      </c>
      <c r="H137" s="28">
        <f t="shared" ref="H137:H143" si="61">IF(FLOOR(G137,1)&lt;1000,FLOOR(G137,1),FLOOR((G137),1))</f>
        <v>2115</v>
      </c>
      <c r="I137" s="39">
        <f t="shared" si="37"/>
        <v>-0.29999999999972715</v>
      </c>
      <c r="J137" s="32">
        <f t="shared" ref="J137:J143" si="62">I137+D137</f>
        <v>1809.4</v>
      </c>
      <c r="K137" s="81">
        <f t="shared" ref="K137:K143" si="63">H137</f>
        <v>2115</v>
      </c>
      <c r="L137" s="169"/>
      <c r="M137" s="190"/>
      <c r="N137" s="138"/>
    </row>
    <row r="138" spans="1:14" x14ac:dyDescent="0.3">
      <c r="A138" s="2" t="s">
        <v>63</v>
      </c>
      <c r="B138" s="3"/>
      <c r="C138" s="70">
        <v>115.9</v>
      </c>
      <c r="D138" s="15">
        <f t="shared" si="57"/>
        <v>1835.5</v>
      </c>
      <c r="E138" s="25">
        <f t="shared" si="58"/>
        <v>305.60000000000002</v>
      </c>
      <c r="F138" s="28">
        <f t="shared" si="59"/>
        <v>2141.1</v>
      </c>
      <c r="G138" s="28">
        <f t="shared" si="60"/>
        <v>2141</v>
      </c>
      <c r="H138" s="28">
        <f t="shared" si="61"/>
        <v>2141</v>
      </c>
      <c r="I138" s="39">
        <f t="shared" si="37"/>
        <v>-9.9999999999909051E-2</v>
      </c>
      <c r="J138" s="32">
        <f t="shared" si="62"/>
        <v>1835.4</v>
      </c>
      <c r="K138" s="81">
        <f t="shared" si="63"/>
        <v>2141</v>
      </c>
      <c r="L138" s="169"/>
      <c r="M138" s="190"/>
      <c r="N138" s="138"/>
    </row>
    <row r="139" spans="1:14" x14ac:dyDescent="0.3">
      <c r="A139" s="2" t="s">
        <v>64</v>
      </c>
      <c r="B139" s="3"/>
      <c r="C139" s="70">
        <v>134.9</v>
      </c>
      <c r="D139" s="15">
        <f t="shared" si="57"/>
        <v>1854.5</v>
      </c>
      <c r="E139" s="25">
        <f t="shared" si="58"/>
        <v>305.60000000000002</v>
      </c>
      <c r="F139" s="28">
        <f t="shared" si="59"/>
        <v>2160.1</v>
      </c>
      <c r="G139" s="28">
        <f t="shared" si="60"/>
        <v>2160</v>
      </c>
      <c r="H139" s="28">
        <f t="shared" si="61"/>
        <v>2160</v>
      </c>
      <c r="I139" s="39">
        <f t="shared" si="37"/>
        <v>-9.9999999999909051E-2</v>
      </c>
      <c r="J139" s="32">
        <f t="shared" si="62"/>
        <v>1854.4</v>
      </c>
      <c r="K139" s="81">
        <f t="shared" si="63"/>
        <v>2160</v>
      </c>
      <c r="L139" s="169"/>
      <c r="M139" s="190"/>
      <c r="N139" s="138"/>
    </row>
    <row r="140" spans="1:14" x14ac:dyDescent="0.3">
      <c r="A140" s="2" t="s">
        <v>65</v>
      </c>
      <c r="B140" s="3"/>
      <c r="C140" s="70">
        <v>132.19999999999999</v>
      </c>
      <c r="D140" s="15">
        <f t="shared" si="57"/>
        <v>1851.8</v>
      </c>
      <c r="E140" s="25">
        <f t="shared" si="58"/>
        <v>305.60000000000002</v>
      </c>
      <c r="F140" s="28">
        <f t="shared" si="59"/>
        <v>2157.4</v>
      </c>
      <c r="G140" s="28">
        <f t="shared" si="60"/>
        <v>2157</v>
      </c>
      <c r="H140" s="28">
        <f t="shared" si="61"/>
        <v>2157</v>
      </c>
      <c r="I140" s="39">
        <f t="shared" si="37"/>
        <v>-0.40000000000009095</v>
      </c>
      <c r="J140" s="32">
        <f t="shared" si="62"/>
        <v>1851.3999999999999</v>
      </c>
      <c r="K140" s="81">
        <f t="shared" si="63"/>
        <v>2157</v>
      </c>
      <c r="L140" s="169"/>
      <c r="M140" s="190"/>
      <c r="N140" s="138"/>
    </row>
    <row r="141" spans="1:14" x14ac:dyDescent="0.3">
      <c r="A141" s="2" t="s">
        <v>66</v>
      </c>
      <c r="B141" s="3"/>
      <c r="C141" s="70">
        <v>140.5</v>
      </c>
      <c r="D141" s="15">
        <f t="shared" si="57"/>
        <v>1860.1</v>
      </c>
      <c r="E141" s="25">
        <f t="shared" si="58"/>
        <v>305.60000000000002</v>
      </c>
      <c r="F141" s="28">
        <f t="shared" si="59"/>
        <v>2165.6999999999998</v>
      </c>
      <c r="G141" s="28">
        <f t="shared" si="60"/>
        <v>2166</v>
      </c>
      <c r="H141" s="28">
        <f t="shared" si="61"/>
        <v>2166</v>
      </c>
      <c r="I141" s="39">
        <f t="shared" si="37"/>
        <v>0.3000000000001819</v>
      </c>
      <c r="J141" s="32">
        <f t="shared" si="62"/>
        <v>1860.4</v>
      </c>
      <c r="K141" s="81">
        <f t="shared" si="63"/>
        <v>2166</v>
      </c>
      <c r="L141" s="141"/>
      <c r="M141" s="190"/>
      <c r="N141" s="138"/>
    </row>
    <row r="142" spans="1:14" x14ac:dyDescent="0.3">
      <c r="A142" s="2" t="s">
        <v>67</v>
      </c>
      <c r="B142" s="3"/>
      <c r="C142" s="70">
        <v>140</v>
      </c>
      <c r="D142" s="15">
        <f t="shared" si="57"/>
        <v>1859.6</v>
      </c>
      <c r="E142" s="25">
        <f t="shared" si="58"/>
        <v>305.60000000000002</v>
      </c>
      <c r="F142" s="28">
        <f t="shared" si="59"/>
        <v>2165.1999999999998</v>
      </c>
      <c r="G142" s="28">
        <f t="shared" si="60"/>
        <v>2165</v>
      </c>
      <c r="H142" s="28">
        <f t="shared" si="61"/>
        <v>2165</v>
      </c>
      <c r="I142" s="39">
        <f t="shared" si="37"/>
        <v>-0.1999999999998181</v>
      </c>
      <c r="J142" s="32">
        <f t="shared" si="62"/>
        <v>1859.4</v>
      </c>
      <c r="K142" s="81">
        <f t="shared" si="63"/>
        <v>2165</v>
      </c>
      <c r="L142" s="136"/>
      <c r="M142" s="190"/>
      <c r="N142" s="138"/>
    </row>
    <row r="143" spans="1:14" x14ac:dyDescent="0.3">
      <c r="A143" s="2" t="s">
        <v>68</v>
      </c>
      <c r="B143" s="3"/>
      <c r="C143" s="70">
        <v>157.6</v>
      </c>
      <c r="D143" s="15">
        <f t="shared" si="57"/>
        <v>1877.1999999999998</v>
      </c>
      <c r="E143" s="25">
        <f t="shared" si="58"/>
        <v>305.60000000000002</v>
      </c>
      <c r="F143" s="28">
        <f t="shared" si="59"/>
        <v>2182.7999999999997</v>
      </c>
      <c r="G143" s="28">
        <f t="shared" si="60"/>
        <v>2183</v>
      </c>
      <c r="H143" s="28">
        <f t="shared" si="61"/>
        <v>2183</v>
      </c>
      <c r="I143" s="39">
        <f t="shared" si="37"/>
        <v>0.20000000000027285</v>
      </c>
      <c r="J143" s="32">
        <f t="shared" si="62"/>
        <v>1877.4</v>
      </c>
      <c r="K143" s="81">
        <f t="shared" si="63"/>
        <v>2183</v>
      </c>
      <c r="L143" s="1"/>
      <c r="M143" s="190"/>
      <c r="N143" s="138"/>
    </row>
    <row r="144" spans="1:14" ht="13.5" thickBot="1" x14ac:dyDescent="0.35">
      <c r="A144" s="59"/>
      <c r="B144" s="60"/>
      <c r="C144" s="60"/>
      <c r="D144" s="60"/>
      <c r="E144" s="60"/>
      <c r="F144" s="27"/>
      <c r="G144" s="27"/>
      <c r="H144" s="27"/>
      <c r="I144" s="140"/>
      <c r="J144" s="140"/>
      <c r="K144" s="84"/>
      <c r="L144" s="1"/>
      <c r="M144" s="190"/>
      <c r="N144" s="138"/>
    </row>
    <row r="145" spans="1:14" ht="13.5" thickBot="1" x14ac:dyDescent="0.35">
      <c r="A145" s="3"/>
      <c r="B145" s="3"/>
      <c r="C145" s="3"/>
      <c r="D145" s="3"/>
      <c r="E145" s="3"/>
      <c r="F145" s="28"/>
      <c r="G145" s="28"/>
      <c r="H145" s="28"/>
      <c r="I145" s="3"/>
      <c r="J145" s="3"/>
      <c r="K145" s="44"/>
      <c r="L145" s="1"/>
      <c r="M145" s="190"/>
      <c r="N145" s="204"/>
    </row>
    <row r="146" spans="1:14" x14ac:dyDescent="0.3">
      <c r="A146" s="111"/>
      <c r="B146" s="13"/>
      <c r="C146" s="13"/>
      <c r="D146" s="13"/>
      <c r="E146" s="13"/>
      <c r="F146" s="13"/>
      <c r="G146" s="13"/>
      <c r="H146" s="13"/>
      <c r="I146" s="13"/>
      <c r="J146" s="13"/>
      <c r="K146" s="142"/>
      <c r="L146" s="1"/>
      <c r="M146" s="190"/>
    </row>
    <row r="147" spans="1:14" x14ac:dyDescent="0.3">
      <c r="A147" s="2"/>
      <c r="C147" s="237"/>
      <c r="D147" s="353" t="str">
        <f>D2</f>
        <v>PETROL PUMP PRICES BY ZONE IN THE REPUBLIC OF SOUTH AFRICA</v>
      </c>
      <c r="E147" s="353"/>
      <c r="F147" s="353"/>
      <c r="G147" s="353"/>
      <c r="H147" s="353"/>
      <c r="I147" s="353"/>
      <c r="J147" s="3"/>
      <c r="K147" s="64"/>
      <c r="L147" s="1"/>
      <c r="M147" s="190"/>
    </row>
    <row r="148" spans="1:14" x14ac:dyDescent="0.3">
      <c r="A148" s="2"/>
      <c r="E148" s="3"/>
      <c r="I148" s="3"/>
      <c r="K148" s="57"/>
      <c r="L148" s="1"/>
      <c r="M148" s="190"/>
    </row>
    <row r="149" spans="1:14" ht="12" customHeight="1" x14ac:dyDescent="0.3">
      <c r="A149" s="2"/>
      <c r="D149" s="351" t="s">
        <v>95</v>
      </c>
      <c r="E149" s="352"/>
      <c r="F149" s="352"/>
      <c r="G149" s="126"/>
      <c r="H149" s="353" t="str">
        <f>H4</f>
        <v>EFFECTIVE 05 NOVEMBER 2025</v>
      </c>
      <c r="I149" s="350"/>
      <c r="J149" s="350"/>
      <c r="K149" s="57"/>
      <c r="L149" s="1"/>
      <c r="M149" s="190"/>
    </row>
    <row r="150" spans="1:14" ht="12" customHeight="1" x14ac:dyDescent="0.3">
      <c r="A150" s="6"/>
      <c r="B150" s="42"/>
      <c r="C150" s="120"/>
      <c r="D150" s="120"/>
      <c r="E150" s="42"/>
      <c r="F150" s="120"/>
      <c r="G150" s="120"/>
      <c r="H150" s="120"/>
      <c r="I150" s="120"/>
      <c r="J150" s="42" t="s">
        <v>1</v>
      </c>
      <c r="K150" s="127"/>
      <c r="L150" s="1"/>
      <c r="M150" s="190"/>
    </row>
    <row r="151" spans="1:14" x14ac:dyDescent="0.3">
      <c r="A151" s="11"/>
      <c r="J151" s="3"/>
      <c r="K151" s="57"/>
      <c r="L151" s="1"/>
      <c r="M151" s="190"/>
    </row>
    <row r="152" spans="1:14" x14ac:dyDescent="0.3">
      <c r="A152" s="2" t="s">
        <v>2</v>
      </c>
      <c r="B152" s="3" t="s">
        <v>3</v>
      </c>
      <c r="C152" s="3" t="s">
        <v>4</v>
      </c>
      <c r="D152" s="3" t="s">
        <v>5</v>
      </c>
      <c r="E152" s="3"/>
      <c r="F152" s="20" t="s">
        <v>7</v>
      </c>
      <c r="G152" s="20"/>
      <c r="H152" s="20"/>
      <c r="I152" s="3"/>
      <c r="J152" s="3" t="s">
        <v>15</v>
      </c>
      <c r="K152" s="64" t="s">
        <v>9</v>
      </c>
      <c r="L152" s="1"/>
      <c r="M152" s="190"/>
    </row>
    <row r="153" spans="1:14" x14ac:dyDescent="0.3">
      <c r="A153" s="2" t="s">
        <v>10</v>
      </c>
      <c r="B153" s="3" t="s">
        <v>11</v>
      </c>
      <c r="C153" s="3" t="s">
        <v>12</v>
      </c>
      <c r="D153" s="3" t="s">
        <v>13</v>
      </c>
      <c r="E153" s="3"/>
      <c r="F153" s="3"/>
      <c r="G153" s="3"/>
      <c r="H153" s="3"/>
      <c r="I153" s="3" t="s">
        <v>20</v>
      </c>
      <c r="J153" s="3" t="s">
        <v>21</v>
      </c>
      <c r="K153" s="64" t="s">
        <v>16</v>
      </c>
      <c r="L153" s="149"/>
      <c r="M153" s="190"/>
    </row>
    <row r="154" spans="1:14" x14ac:dyDescent="0.3">
      <c r="A154" s="2"/>
      <c r="B154" s="3" t="s">
        <v>17</v>
      </c>
      <c r="C154" s="3"/>
      <c r="D154" s="3" t="s">
        <v>17</v>
      </c>
      <c r="E154" s="3"/>
      <c r="F154" s="3" t="s">
        <v>18</v>
      </c>
      <c r="G154" s="3" t="s">
        <v>19</v>
      </c>
      <c r="H154" s="3" t="s">
        <v>19</v>
      </c>
      <c r="I154" s="3" t="s">
        <v>24</v>
      </c>
      <c r="J154" s="3" t="s">
        <v>24</v>
      </c>
      <c r="K154" s="64" t="s">
        <v>22</v>
      </c>
      <c r="L154" s="169"/>
      <c r="M154" s="190"/>
    </row>
    <row r="155" spans="1:14" x14ac:dyDescent="0.3">
      <c r="A155" s="128"/>
      <c r="B155" s="129"/>
      <c r="D155" s="129"/>
      <c r="E155" s="129"/>
      <c r="F155" s="129"/>
      <c r="G155" s="129"/>
      <c r="H155" s="129"/>
      <c r="I155" s="37"/>
      <c r="J155" s="129"/>
      <c r="K155" s="143"/>
      <c r="L155" s="169"/>
      <c r="M155" s="190"/>
    </row>
    <row r="156" spans="1:14" s="246" customFormat="1" x14ac:dyDescent="0.3">
      <c r="A156" s="4" t="s">
        <v>25</v>
      </c>
      <c r="B156" s="100">
        <f>B84</f>
        <v>1719.6</v>
      </c>
      <c r="C156" s="230">
        <v>3.8</v>
      </c>
      <c r="D156" s="14">
        <f t="shared" ref="D156:D172" si="64">$B$156+C156</f>
        <v>1723.3999999999999</v>
      </c>
      <c r="E156" s="29">
        <f t="shared" ref="E156:E172" si="65">$E$11</f>
        <v>305.60000000000002</v>
      </c>
      <c r="F156" s="29">
        <f t="shared" ref="F156:F172" si="66">D156+E156</f>
        <v>2029</v>
      </c>
      <c r="G156" s="29">
        <f t="shared" ref="G156:G172" si="67">ROUND(((F156*10)+0.4)/10,0)</f>
        <v>2029</v>
      </c>
      <c r="H156" s="29">
        <f>IF(FLOOR(G156,1)&lt;1000,FLOOR(G156,1),FLOOR((G156),1))</f>
        <v>2029</v>
      </c>
      <c r="I156" s="196">
        <f t="shared" ref="I156:I215" si="68">H156-F156</f>
        <v>0</v>
      </c>
      <c r="J156" s="29">
        <f t="shared" ref="J156:J172" si="69">I156+D156</f>
        <v>1723.3999999999999</v>
      </c>
      <c r="K156" s="277">
        <f t="shared" ref="K156:K172" si="70">H156</f>
        <v>2029</v>
      </c>
      <c r="L156" s="251"/>
      <c r="M156" s="251"/>
      <c r="N156" s="256"/>
    </row>
    <row r="157" spans="1:14" s="246" customFormat="1" x14ac:dyDescent="0.3">
      <c r="A157" s="2" t="s">
        <v>26</v>
      </c>
      <c r="B157" s="3"/>
      <c r="C157" s="70">
        <v>10.199999999999999</v>
      </c>
      <c r="D157" s="15">
        <f t="shared" si="64"/>
        <v>1729.8</v>
      </c>
      <c r="E157" s="25">
        <f t="shared" si="65"/>
        <v>305.60000000000002</v>
      </c>
      <c r="F157" s="28">
        <f t="shared" si="66"/>
        <v>2035.4</v>
      </c>
      <c r="G157" s="28">
        <f t="shared" si="67"/>
        <v>2035</v>
      </c>
      <c r="H157" s="28">
        <f>IF(FLOOR(G157,1)&lt;1000,FLOOR(G157,1),FLOOR((G157),1))</f>
        <v>2035</v>
      </c>
      <c r="I157" s="38">
        <f t="shared" si="68"/>
        <v>-0.40000000000009095</v>
      </c>
      <c r="J157" s="28">
        <f t="shared" si="69"/>
        <v>1729.3999999999999</v>
      </c>
      <c r="K157" s="80">
        <f t="shared" si="70"/>
        <v>2035</v>
      </c>
      <c r="L157" s="251"/>
      <c r="M157" s="251"/>
      <c r="N157" s="256"/>
    </row>
    <row r="158" spans="1:14" s="246" customFormat="1" x14ac:dyDescent="0.3">
      <c r="A158" s="2" t="s">
        <v>27</v>
      </c>
      <c r="B158" s="3"/>
      <c r="C158" s="70">
        <v>16</v>
      </c>
      <c r="D158" s="15">
        <f t="shared" si="64"/>
        <v>1735.6</v>
      </c>
      <c r="E158" s="25">
        <f t="shared" si="65"/>
        <v>305.60000000000002</v>
      </c>
      <c r="F158" s="28">
        <f t="shared" si="66"/>
        <v>2041.1999999999998</v>
      </c>
      <c r="G158" s="28">
        <f t="shared" si="67"/>
        <v>2041</v>
      </c>
      <c r="H158" s="28">
        <f t="shared" ref="H158:H172" si="71">IF(FLOOR(G158,1)&lt;1000,FLOOR(G158,1),FLOOR((G158),1))</f>
        <v>2041</v>
      </c>
      <c r="I158" s="38">
        <f t="shared" si="68"/>
        <v>-0.1999999999998181</v>
      </c>
      <c r="J158" s="28">
        <f t="shared" si="69"/>
        <v>1735.4</v>
      </c>
      <c r="K158" s="80">
        <f t="shared" si="70"/>
        <v>2041</v>
      </c>
      <c r="L158" s="251"/>
      <c r="M158" s="251"/>
      <c r="N158" s="256"/>
    </row>
    <row r="159" spans="1:14" s="246" customFormat="1" x14ac:dyDescent="0.3">
      <c r="A159" s="2" t="s">
        <v>28</v>
      </c>
      <c r="B159" s="3"/>
      <c r="C159" s="70">
        <v>23.4</v>
      </c>
      <c r="D159" s="15">
        <f t="shared" si="64"/>
        <v>1743</v>
      </c>
      <c r="E159" s="25">
        <f t="shared" si="65"/>
        <v>305.60000000000002</v>
      </c>
      <c r="F159" s="28">
        <f t="shared" si="66"/>
        <v>2048.6</v>
      </c>
      <c r="G159" s="28">
        <f t="shared" si="67"/>
        <v>2049</v>
      </c>
      <c r="H159" s="28">
        <f t="shared" si="71"/>
        <v>2049</v>
      </c>
      <c r="I159" s="39">
        <f t="shared" si="68"/>
        <v>0.40000000000009095</v>
      </c>
      <c r="J159" s="32">
        <f t="shared" si="69"/>
        <v>1743.4</v>
      </c>
      <c r="K159" s="81">
        <f t="shared" si="70"/>
        <v>2049</v>
      </c>
      <c r="L159" s="251"/>
      <c r="M159" s="251"/>
      <c r="N159" s="256"/>
    </row>
    <row r="160" spans="1:14" s="246" customFormat="1" x14ac:dyDescent="0.3">
      <c r="A160" s="2" t="s">
        <v>29</v>
      </c>
      <c r="B160" s="3"/>
      <c r="C160" s="70">
        <v>34</v>
      </c>
      <c r="D160" s="15">
        <f t="shared" si="64"/>
        <v>1753.6</v>
      </c>
      <c r="E160" s="25">
        <f t="shared" si="65"/>
        <v>305.60000000000002</v>
      </c>
      <c r="F160" s="28">
        <f t="shared" si="66"/>
        <v>2059.1999999999998</v>
      </c>
      <c r="G160" s="28">
        <f t="shared" si="67"/>
        <v>2059</v>
      </c>
      <c r="H160" s="28">
        <f t="shared" si="71"/>
        <v>2059</v>
      </c>
      <c r="I160" s="39">
        <f t="shared" si="68"/>
        <v>-0.1999999999998181</v>
      </c>
      <c r="J160" s="32">
        <f t="shared" si="69"/>
        <v>1753.4</v>
      </c>
      <c r="K160" s="81">
        <f t="shared" si="70"/>
        <v>2059</v>
      </c>
      <c r="L160" s="251"/>
      <c r="M160" s="251"/>
      <c r="N160" s="256"/>
    </row>
    <row r="161" spans="1:14" s="246" customFormat="1" x14ac:dyDescent="0.3">
      <c r="A161" s="2" t="s">
        <v>30</v>
      </c>
      <c r="B161" s="3"/>
      <c r="C161" s="70">
        <v>49.2</v>
      </c>
      <c r="D161" s="15">
        <f t="shared" si="64"/>
        <v>1768.8</v>
      </c>
      <c r="E161" s="25">
        <f t="shared" si="65"/>
        <v>305.60000000000002</v>
      </c>
      <c r="F161" s="28">
        <f t="shared" si="66"/>
        <v>2074.4</v>
      </c>
      <c r="G161" s="28">
        <f t="shared" si="67"/>
        <v>2074</v>
      </c>
      <c r="H161" s="28">
        <f t="shared" si="71"/>
        <v>2074</v>
      </c>
      <c r="I161" s="39">
        <f t="shared" si="68"/>
        <v>-0.40000000000009095</v>
      </c>
      <c r="J161" s="32">
        <f t="shared" si="69"/>
        <v>1768.3999999999999</v>
      </c>
      <c r="K161" s="81">
        <f t="shared" si="70"/>
        <v>2074</v>
      </c>
      <c r="L161" s="251"/>
      <c r="M161" s="251"/>
      <c r="N161" s="256"/>
    </row>
    <row r="162" spans="1:14" s="246" customFormat="1" x14ac:dyDescent="0.3">
      <c r="A162" s="2" t="s">
        <v>31</v>
      </c>
      <c r="B162" s="3"/>
      <c r="C162" s="70">
        <v>62.8</v>
      </c>
      <c r="D162" s="15">
        <f t="shared" si="64"/>
        <v>1782.3999999999999</v>
      </c>
      <c r="E162" s="25">
        <f t="shared" si="65"/>
        <v>305.60000000000002</v>
      </c>
      <c r="F162" s="28">
        <f t="shared" si="66"/>
        <v>2088</v>
      </c>
      <c r="G162" s="28">
        <f t="shared" si="67"/>
        <v>2088</v>
      </c>
      <c r="H162" s="28">
        <f t="shared" si="71"/>
        <v>2088</v>
      </c>
      <c r="I162" s="39">
        <f t="shared" si="68"/>
        <v>0</v>
      </c>
      <c r="J162" s="32">
        <f t="shared" si="69"/>
        <v>1782.3999999999999</v>
      </c>
      <c r="K162" s="81">
        <f t="shared" si="70"/>
        <v>2088</v>
      </c>
      <c r="L162" s="251"/>
      <c r="M162" s="251"/>
      <c r="N162" s="256"/>
    </row>
    <row r="163" spans="1:14" s="246" customFormat="1" x14ac:dyDescent="0.3">
      <c r="A163" s="2" t="s">
        <v>32</v>
      </c>
      <c r="B163" s="3"/>
      <c r="C163" s="70">
        <v>88.6</v>
      </c>
      <c r="D163" s="15">
        <f t="shared" si="64"/>
        <v>1808.1999999999998</v>
      </c>
      <c r="E163" s="25">
        <f t="shared" si="65"/>
        <v>305.60000000000002</v>
      </c>
      <c r="F163" s="28">
        <f t="shared" si="66"/>
        <v>2113.7999999999997</v>
      </c>
      <c r="G163" s="28">
        <f t="shared" si="67"/>
        <v>2114</v>
      </c>
      <c r="H163" s="28">
        <f t="shared" si="71"/>
        <v>2114</v>
      </c>
      <c r="I163" s="39">
        <f t="shared" si="68"/>
        <v>0.20000000000027285</v>
      </c>
      <c r="J163" s="32">
        <f t="shared" si="69"/>
        <v>1808.4</v>
      </c>
      <c r="K163" s="81">
        <f t="shared" si="70"/>
        <v>2114</v>
      </c>
      <c r="L163" s="251"/>
      <c r="M163" s="251"/>
      <c r="N163" s="256"/>
    </row>
    <row r="164" spans="1:14" s="246" customFormat="1" x14ac:dyDescent="0.3">
      <c r="A164" s="2" t="s">
        <v>33</v>
      </c>
      <c r="B164" s="3"/>
      <c r="C164" s="70">
        <v>115.8</v>
      </c>
      <c r="D164" s="15">
        <f t="shared" si="64"/>
        <v>1835.3999999999999</v>
      </c>
      <c r="E164" s="25">
        <f t="shared" si="65"/>
        <v>305.60000000000002</v>
      </c>
      <c r="F164" s="28">
        <f t="shared" si="66"/>
        <v>2141</v>
      </c>
      <c r="G164" s="28">
        <f t="shared" si="67"/>
        <v>2141</v>
      </c>
      <c r="H164" s="28">
        <f t="shared" si="71"/>
        <v>2141</v>
      </c>
      <c r="I164" s="39">
        <f t="shared" si="68"/>
        <v>0</v>
      </c>
      <c r="J164" s="32">
        <f t="shared" si="69"/>
        <v>1835.3999999999999</v>
      </c>
      <c r="K164" s="81">
        <f t="shared" si="70"/>
        <v>2141</v>
      </c>
      <c r="L164" s="251"/>
      <c r="M164" s="251"/>
      <c r="N164" s="256"/>
    </row>
    <row r="165" spans="1:14" x14ac:dyDescent="0.3">
      <c r="A165" s="2" t="s">
        <v>34</v>
      </c>
      <c r="B165" s="3"/>
      <c r="C165" s="70">
        <v>123.1</v>
      </c>
      <c r="D165" s="15">
        <f t="shared" si="64"/>
        <v>1842.6999999999998</v>
      </c>
      <c r="E165" s="25">
        <f t="shared" si="65"/>
        <v>305.60000000000002</v>
      </c>
      <c r="F165" s="28">
        <f t="shared" si="66"/>
        <v>2148.2999999999997</v>
      </c>
      <c r="G165" s="28">
        <f t="shared" si="67"/>
        <v>2148</v>
      </c>
      <c r="H165" s="28">
        <f t="shared" si="71"/>
        <v>2148</v>
      </c>
      <c r="I165" s="39">
        <f t="shared" si="68"/>
        <v>-0.29999999999972715</v>
      </c>
      <c r="J165" s="32">
        <f t="shared" si="69"/>
        <v>1842.4</v>
      </c>
      <c r="K165" s="81">
        <f t="shared" si="70"/>
        <v>2148</v>
      </c>
      <c r="L165" s="190"/>
      <c r="M165" s="190"/>
      <c r="N165" s="138"/>
    </row>
    <row r="166" spans="1:14" x14ac:dyDescent="0.3">
      <c r="A166" s="2" t="s">
        <v>35</v>
      </c>
      <c r="B166" s="3"/>
      <c r="C166" s="247">
        <v>173.5</v>
      </c>
      <c r="D166" s="15">
        <f t="shared" si="64"/>
        <v>1893.1</v>
      </c>
      <c r="E166" s="25">
        <f t="shared" si="65"/>
        <v>305.60000000000002</v>
      </c>
      <c r="F166" s="28">
        <f t="shared" si="66"/>
        <v>2198.6999999999998</v>
      </c>
      <c r="G166" s="28">
        <f t="shared" si="67"/>
        <v>2199</v>
      </c>
      <c r="H166" s="28">
        <f t="shared" si="71"/>
        <v>2199</v>
      </c>
      <c r="I166" s="39">
        <f t="shared" si="68"/>
        <v>0.3000000000001819</v>
      </c>
      <c r="J166" s="32">
        <f t="shared" si="69"/>
        <v>1893.4</v>
      </c>
      <c r="K166" s="81">
        <f t="shared" si="70"/>
        <v>2199</v>
      </c>
      <c r="L166" s="190"/>
      <c r="M166" s="190"/>
      <c r="N166" s="138"/>
    </row>
    <row r="167" spans="1:14" x14ac:dyDescent="0.3">
      <c r="A167" s="2" t="s">
        <v>36</v>
      </c>
      <c r="B167" s="3"/>
      <c r="C167" s="70">
        <v>180.4</v>
      </c>
      <c r="D167" s="15">
        <f t="shared" si="64"/>
        <v>1900</v>
      </c>
      <c r="E167" s="25">
        <f t="shared" si="65"/>
        <v>305.60000000000002</v>
      </c>
      <c r="F167" s="28">
        <f t="shared" si="66"/>
        <v>2205.6</v>
      </c>
      <c r="G167" s="28">
        <f t="shared" si="67"/>
        <v>2206</v>
      </c>
      <c r="H167" s="28">
        <f t="shared" si="71"/>
        <v>2206</v>
      </c>
      <c r="I167" s="39">
        <f t="shared" si="68"/>
        <v>0.40000000000009095</v>
      </c>
      <c r="J167" s="32">
        <f t="shared" si="69"/>
        <v>1900.4</v>
      </c>
      <c r="K167" s="81">
        <f t="shared" si="70"/>
        <v>2206</v>
      </c>
      <c r="L167" s="190"/>
      <c r="M167" s="190"/>
      <c r="N167" s="138"/>
    </row>
    <row r="168" spans="1:14" x14ac:dyDescent="0.3">
      <c r="A168" s="2" t="s">
        <v>37</v>
      </c>
      <c r="B168" s="3"/>
      <c r="C168" s="70">
        <v>135.6</v>
      </c>
      <c r="D168" s="15">
        <f t="shared" si="64"/>
        <v>1855.1999999999998</v>
      </c>
      <c r="E168" s="25">
        <f t="shared" si="65"/>
        <v>305.60000000000002</v>
      </c>
      <c r="F168" s="28">
        <f t="shared" si="66"/>
        <v>2160.7999999999997</v>
      </c>
      <c r="G168" s="28">
        <f t="shared" si="67"/>
        <v>2161</v>
      </c>
      <c r="H168" s="28">
        <f t="shared" si="71"/>
        <v>2161</v>
      </c>
      <c r="I168" s="39">
        <f t="shared" si="68"/>
        <v>0.20000000000027285</v>
      </c>
      <c r="J168" s="32">
        <f t="shared" si="69"/>
        <v>1855.4</v>
      </c>
      <c r="K168" s="81">
        <f t="shared" si="70"/>
        <v>2161</v>
      </c>
      <c r="L168" s="190"/>
      <c r="M168" s="190"/>
      <c r="N168" s="138"/>
    </row>
    <row r="169" spans="1:14" x14ac:dyDescent="0.3">
      <c r="A169" s="2" t="s">
        <v>38</v>
      </c>
      <c r="B169" s="3"/>
      <c r="C169" s="70">
        <v>181.8</v>
      </c>
      <c r="D169" s="15">
        <f t="shared" si="64"/>
        <v>1901.3999999999999</v>
      </c>
      <c r="E169" s="25">
        <f t="shared" si="65"/>
        <v>305.60000000000002</v>
      </c>
      <c r="F169" s="28">
        <f t="shared" si="66"/>
        <v>2207</v>
      </c>
      <c r="G169" s="28">
        <f t="shared" si="67"/>
        <v>2207</v>
      </c>
      <c r="H169" s="28">
        <f t="shared" si="71"/>
        <v>2207</v>
      </c>
      <c r="I169" s="39">
        <f t="shared" si="68"/>
        <v>0</v>
      </c>
      <c r="J169" s="32">
        <f t="shared" si="69"/>
        <v>1901.3999999999999</v>
      </c>
      <c r="K169" s="81">
        <f t="shared" si="70"/>
        <v>2207</v>
      </c>
      <c r="L169" s="190"/>
      <c r="M169" s="190"/>
      <c r="N169" s="138"/>
    </row>
    <row r="170" spans="1:14" x14ac:dyDescent="0.3">
      <c r="A170" s="2" t="s">
        <v>39</v>
      </c>
      <c r="B170" s="3"/>
      <c r="C170" s="70">
        <v>169.3</v>
      </c>
      <c r="D170" s="15">
        <f t="shared" si="64"/>
        <v>1888.8999999999999</v>
      </c>
      <c r="E170" s="25">
        <f t="shared" si="65"/>
        <v>305.60000000000002</v>
      </c>
      <c r="F170" s="28">
        <f t="shared" si="66"/>
        <v>2194.5</v>
      </c>
      <c r="G170" s="28">
        <f t="shared" si="67"/>
        <v>2195</v>
      </c>
      <c r="H170" s="28">
        <f t="shared" si="71"/>
        <v>2195</v>
      </c>
      <c r="I170" s="39">
        <f t="shared" si="68"/>
        <v>0.5</v>
      </c>
      <c r="J170" s="32">
        <f t="shared" si="69"/>
        <v>1889.3999999999999</v>
      </c>
      <c r="K170" s="81">
        <f t="shared" si="70"/>
        <v>2195</v>
      </c>
      <c r="L170" s="190"/>
      <c r="M170" s="190"/>
      <c r="N170" s="138"/>
    </row>
    <row r="171" spans="1:14" s="246" customFormat="1" x14ac:dyDescent="0.3">
      <c r="A171" s="5" t="s">
        <v>69</v>
      </c>
      <c r="B171" s="3"/>
      <c r="C171" s="70">
        <v>62.8</v>
      </c>
      <c r="D171" s="15">
        <f t="shared" si="64"/>
        <v>1782.3999999999999</v>
      </c>
      <c r="E171" s="25">
        <f t="shared" si="65"/>
        <v>305.60000000000002</v>
      </c>
      <c r="F171" s="28">
        <f t="shared" si="66"/>
        <v>2088</v>
      </c>
      <c r="G171" s="28">
        <f t="shared" si="67"/>
        <v>2088</v>
      </c>
      <c r="H171" s="28">
        <f t="shared" si="71"/>
        <v>2088</v>
      </c>
      <c r="I171" s="39">
        <f t="shared" si="68"/>
        <v>0</v>
      </c>
      <c r="J171" s="32">
        <f t="shared" si="69"/>
        <v>1782.3999999999999</v>
      </c>
      <c r="K171" s="81">
        <f t="shared" si="70"/>
        <v>2088</v>
      </c>
      <c r="L171" s="251"/>
      <c r="M171" s="251"/>
      <c r="N171" s="256"/>
    </row>
    <row r="172" spans="1:14" x14ac:dyDescent="0.3">
      <c r="A172" s="5" t="s">
        <v>70</v>
      </c>
      <c r="B172" s="3"/>
      <c r="C172" s="70">
        <v>169.3</v>
      </c>
      <c r="D172" s="15">
        <f t="shared" si="64"/>
        <v>1888.8999999999999</v>
      </c>
      <c r="E172" s="25">
        <f t="shared" si="65"/>
        <v>305.60000000000002</v>
      </c>
      <c r="F172" s="28">
        <f t="shared" si="66"/>
        <v>2194.5</v>
      </c>
      <c r="G172" s="28">
        <f t="shared" si="67"/>
        <v>2195</v>
      </c>
      <c r="H172" s="28">
        <f t="shared" si="71"/>
        <v>2195</v>
      </c>
      <c r="I172" s="39">
        <f t="shared" si="68"/>
        <v>0.5</v>
      </c>
      <c r="J172" s="32">
        <f t="shared" si="69"/>
        <v>1889.3999999999999</v>
      </c>
      <c r="K172" s="81">
        <f t="shared" si="70"/>
        <v>2195</v>
      </c>
      <c r="L172" s="190"/>
      <c r="M172" s="190"/>
      <c r="N172" s="138"/>
    </row>
    <row r="173" spans="1:14" x14ac:dyDescent="0.3">
      <c r="A173" s="2"/>
      <c r="B173" s="3"/>
      <c r="C173" s="70"/>
      <c r="D173" s="23"/>
      <c r="E173" s="52"/>
      <c r="F173" s="3"/>
      <c r="G173" s="3"/>
      <c r="H173" s="130"/>
      <c r="I173" s="130"/>
      <c r="J173" s="130"/>
      <c r="K173" s="81"/>
      <c r="L173" s="1"/>
      <c r="M173" s="190"/>
      <c r="N173" s="138"/>
    </row>
    <row r="174" spans="1:14" x14ac:dyDescent="0.3">
      <c r="A174" s="132"/>
      <c r="B174" s="133"/>
      <c r="C174" s="238"/>
      <c r="D174" s="15"/>
      <c r="E174" s="48"/>
      <c r="F174" s="30"/>
      <c r="G174" s="30"/>
      <c r="H174" s="33"/>
      <c r="I174" s="139"/>
      <c r="J174" s="139"/>
      <c r="K174" s="82"/>
      <c r="L174" s="1"/>
      <c r="M174" s="190"/>
      <c r="N174" s="138"/>
    </row>
    <row r="175" spans="1:14" s="246" customFormat="1" x14ac:dyDescent="0.3">
      <c r="A175" s="2" t="s">
        <v>40</v>
      </c>
      <c r="B175" s="15">
        <f>B156</f>
        <v>1719.6</v>
      </c>
      <c r="C175" s="70">
        <v>24.4</v>
      </c>
      <c r="D175" s="15">
        <f t="shared" ref="D175:D183" si="72">$B$156+C175</f>
        <v>1744</v>
      </c>
      <c r="E175" s="25">
        <f t="shared" ref="E175:E183" si="73">$E$11</f>
        <v>305.60000000000002</v>
      </c>
      <c r="F175" s="28">
        <f t="shared" ref="F175:F183" si="74">D175+E175</f>
        <v>2049.6</v>
      </c>
      <c r="G175" s="28">
        <f t="shared" ref="G175:G183" si="75">ROUND(((F175*10)+0.4)/10,0)</f>
        <v>2050</v>
      </c>
      <c r="H175" s="28">
        <f t="shared" ref="H175:H183" si="76">IF(FLOOR(G175,1)&lt;1000,FLOOR(G175,1),FLOOR((G175),1))</f>
        <v>2050</v>
      </c>
      <c r="I175" s="39">
        <f t="shared" si="68"/>
        <v>0.40000000000009095</v>
      </c>
      <c r="J175" s="32">
        <f t="shared" ref="J175:J183" si="77">I175+D175</f>
        <v>1744.4</v>
      </c>
      <c r="K175" s="81">
        <f t="shared" ref="K175:K183" si="78">H175</f>
        <v>2050</v>
      </c>
      <c r="L175" s="251"/>
      <c r="M175" s="251"/>
      <c r="N175" s="256"/>
    </row>
    <row r="176" spans="1:14" x14ac:dyDescent="0.3">
      <c r="A176" s="71" t="s">
        <v>96</v>
      </c>
      <c r="B176" s="15"/>
      <c r="C176" s="70">
        <v>38.5</v>
      </c>
      <c r="D176" s="15">
        <f>$B$156+C176</f>
        <v>1758.1</v>
      </c>
      <c r="E176" s="25">
        <f t="shared" si="73"/>
        <v>305.60000000000002</v>
      </c>
      <c r="F176" s="28">
        <f>D176+E176</f>
        <v>2063.6999999999998</v>
      </c>
      <c r="G176" s="28">
        <f>ROUND(((F176*10)+0.4)/10,0)</f>
        <v>2064</v>
      </c>
      <c r="H176" s="28">
        <f t="shared" si="76"/>
        <v>2064</v>
      </c>
      <c r="I176" s="39">
        <f>H176-F176</f>
        <v>0.3000000000001819</v>
      </c>
      <c r="J176" s="32">
        <f>I176+D176</f>
        <v>1758.4</v>
      </c>
      <c r="K176" s="81">
        <f>H176</f>
        <v>2064</v>
      </c>
      <c r="L176" s="190"/>
      <c r="M176" s="190"/>
      <c r="N176" s="138"/>
    </row>
    <row r="177" spans="1:14" x14ac:dyDescent="0.3">
      <c r="A177" s="2" t="s">
        <v>41</v>
      </c>
      <c r="B177" s="3"/>
      <c r="C177" s="70">
        <v>30.4</v>
      </c>
      <c r="D177" s="15">
        <f t="shared" si="72"/>
        <v>1750</v>
      </c>
      <c r="E177" s="25">
        <f t="shared" si="73"/>
        <v>305.60000000000002</v>
      </c>
      <c r="F177" s="28">
        <f t="shared" si="74"/>
        <v>2055.6</v>
      </c>
      <c r="G177" s="28">
        <f t="shared" si="75"/>
        <v>2056</v>
      </c>
      <c r="H177" s="28">
        <f t="shared" si="76"/>
        <v>2056</v>
      </c>
      <c r="I177" s="39">
        <f t="shared" si="68"/>
        <v>0.40000000000009095</v>
      </c>
      <c r="J177" s="32">
        <f t="shared" si="77"/>
        <v>1750.4</v>
      </c>
      <c r="K177" s="81">
        <f t="shared" si="78"/>
        <v>2056</v>
      </c>
      <c r="L177" s="190"/>
      <c r="M177" s="190"/>
      <c r="N177" s="138"/>
    </row>
    <row r="178" spans="1:14" s="246" customFormat="1" x14ac:dyDescent="0.3">
      <c r="A178" s="2" t="s">
        <v>42</v>
      </c>
      <c r="B178" s="3"/>
      <c r="C178" s="70">
        <v>43.3</v>
      </c>
      <c r="D178" s="15">
        <f t="shared" si="72"/>
        <v>1762.8999999999999</v>
      </c>
      <c r="E178" s="25">
        <f t="shared" si="73"/>
        <v>305.60000000000002</v>
      </c>
      <c r="F178" s="28">
        <f t="shared" si="74"/>
        <v>2068.5</v>
      </c>
      <c r="G178" s="28">
        <f t="shared" si="75"/>
        <v>2069</v>
      </c>
      <c r="H178" s="28">
        <f t="shared" si="76"/>
        <v>2069</v>
      </c>
      <c r="I178" s="39">
        <f t="shared" si="68"/>
        <v>0.5</v>
      </c>
      <c r="J178" s="32">
        <f t="shared" si="77"/>
        <v>1763.3999999999999</v>
      </c>
      <c r="K178" s="81">
        <f t="shared" si="78"/>
        <v>2069</v>
      </c>
      <c r="L178" s="251"/>
      <c r="M178" s="251"/>
      <c r="N178" s="256"/>
    </row>
    <row r="179" spans="1:14" s="246" customFormat="1" x14ac:dyDescent="0.3">
      <c r="A179" s="2" t="s">
        <v>43</v>
      </c>
      <c r="B179" s="3"/>
      <c r="C179" s="70">
        <v>59.4</v>
      </c>
      <c r="D179" s="15">
        <f t="shared" si="72"/>
        <v>1779</v>
      </c>
      <c r="E179" s="25">
        <f t="shared" si="73"/>
        <v>305.60000000000002</v>
      </c>
      <c r="F179" s="28">
        <f t="shared" si="74"/>
        <v>2084.6</v>
      </c>
      <c r="G179" s="28">
        <f t="shared" si="75"/>
        <v>2085</v>
      </c>
      <c r="H179" s="28">
        <f t="shared" si="76"/>
        <v>2085</v>
      </c>
      <c r="I179" s="39">
        <f t="shared" si="68"/>
        <v>0.40000000000009095</v>
      </c>
      <c r="J179" s="32">
        <f t="shared" si="77"/>
        <v>1779.4</v>
      </c>
      <c r="K179" s="81">
        <f t="shared" si="78"/>
        <v>2085</v>
      </c>
      <c r="L179" s="251"/>
      <c r="M179" s="251"/>
      <c r="N179" s="256"/>
    </row>
    <row r="180" spans="1:14" s="246" customFormat="1" x14ac:dyDescent="0.3">
      <c r="A180" s="2" t="s">
        <v>44</v>
      </c>
      <c r="B180" s="3"/>
      <c r="C180" s="70">
        <v>56</v>
      </c>
      <c r="D180" s="15">
        <f t="shared" si="72"/>
        <v>1775.6</v>
      </c>
      <c r="E180" s="25">
        <f t="shared" si="73"/>
        <v>305.60000000000002</v>
      </c>
      <c r="F180" s="28">
        <f t="shared" si="74"/>
        <v>2081.1999999999998</v>
      </c>
      <c r="G180" s="28">
        <f t="shared" si="75"/>
        <v>2081</v>
      </c>
      <c r="H180" s="28">
        <f t="shared" si="76"/>
        <v>2081</v>
      </c>
      <c r="I180" s="39">
        <f t="shared" si="68"/>
        <v>-0.1999999999998181</v>
      </c>
      <c r="J180" s="32">
        <f t="shared" si="77"/>
        <v>1775.4</v>
      </c>
      <c r="K180" s="81">
        <f t="shared" si="78"/>
        <v>2081</v>
      </c>
      <c r="L180" s="251"/>
      <c r="M180" s="251"/>
      <c r="N180" s="256"/>
    </row>
    <row r="181" spans="1:14" x14ac:dyDescent="0.3">
      <c r="A181" s="2" t="s">
        <v>45</v>
      </c>
      <c r="B181" s="3"/>
      <c r="C181" s="70">
        <v>71</v>
      </c>
      <c r="D181" s="15">
        <f t="shared" si="72"/>
        <v>1790.6</v>
      </c>
      <c r="E181" s="25">
        <f t="shared" si="73"/>
        <v>305.60000000000002</v>
      </c>
      <c r="F181" s="28">
        <f t="shared" si="74"/>
        <v>2096.1999999999998</v>
      </c>
      <c r="G181" s="28">
        <f t="shared" si="75"/>
        <v>2096</v>
      </c>
      <c r="H181" s="28">
        <f t="shared" si="76"/>
        <v>2096</v>
      </c>
      <c r="I181" s="39">
        <f t="shared" si="68"/>
        <v>-0.1999999999998181</v>
      </c>
      <c r="J181" s="32">
        <f t="shared" si="77"/>
        <v>1790.4</v>
      </c>
      <c r="K181" s="81">
        <f t="shared" si="78"/>
        <v>2096</v>
      </c>
      <c r="L181" s="190"/>
      <c r="M181" s="190"/>
      <c r="N181" s="138"/>
    </row>
    <row r="182" spans="1:14" x14ac:dyDescent="0.3">
      <c r="A182" s="2" t="s">
        <v>46</v>
      </c>
      <c r="B182" s="3"/>
      <c r="C182" s="70">
        <v>76.7</v>
      </c>
      <c r="D182" s="15">
        <f t="shared" si="72"/>
        <v>1796.3</v>
      </c>
      <c r="E182" s="25">
        <f t="shared" si="73"/>
        <v>305.60000000000002</v>
      </c>
      <c r="F182" s="28">
        <f t="shared" si="74"/>
        <v>2101.9</v>
      </c>
      <c r="G182" s="28">
        <f t="shared" si="75"/>
        <v>2102</v>
      </c>
      <c r="H182" s="28">
        <f t="shared" si="76"/>
        <v>2102</v>
      </c>
      <c r="I182" s="39">
        <f t="shared" si="68"/>
        <v>9.9999999999909051E-2</v>
      </c>
      <c r="J182" s="32">
        <f t="shared" si="77"/>
        <v>1796.3999999999999</v>
      </c>
      <c r="K182" s="81">
        <f t="shared" si="78"/>
        <v>2102</v>
      </c>
      <c r="L182" s="190"/>
      <c r="M182" s="190"/>
      <c r="N182" s="138"/>
    </row>
    <row r="183" spans="1:14" x14ac:dyDescent="0.3">
      <c r="A183" s="2" t="s">
        <v>47</v>
      </c>
      <c r="B183" s="3"/>
      <c r="C183" s="70">
        <v>89.7</v>
      </c>
      <c r="D183" s="15">
        <f t="shared" si="72"/>
        <v>1809.3</v>
      </c>
      <c r="E183" s="25">
        <f t="shared" si="73"/>
        <v>305.60000000000002</v>
      </c>
      <c r="F183" s="28">
        <f t="shared" si="74"/>
        <v>2114.9</v>
      </c>
      <c r="G183" s="28">
        <f t="shared" si="75"/>
        <v>2115</v>
      </c>
      <c r="H183" s="28">
        <f t="shared" si="76"/>
        <v>2115</v>
      </c>
      <c r="I183" s="39">
        <f t="shared" si="68"/>
        <v>9.9999999999909051E-2</v>
      </c>
      <c r="J183" s="32">
        <f t="shared" si="77"/>
        <v>1809.3999999999999</v>
      </c>
      <c r="K183" s="81">
        <f t="shared" si="78"/>
        <v>2115</v>
      </c>
      <c r="L183" s="190"/>
      <c r="M183" s="190"/>
      <c r="N183" s="138"/>
    </row>
    <row r="184" spans="1:14" x14ac:dyDescent="0.3">
      <c r="A184" s="6"/>
      <c r="B184" s="42"/>
      <c r="C184" s="239"/>
      <c r="D184" s="23"/>
      <c r="E184" s="52"/>
      <c r="F184" s="31"/>
      <c r="G184" s="31"/>
      <c r="H184" s="34"/>
      <c r="I184" s="40"/>
      <c r="J184" s="34"/>
      <c r="K184" s="83"/>
      <c r="L184" s="191"/>
      <c r="M184" s="190"/>
      <c r="N184" s="138"/>
    </row>
    <row r="185" spans="1:14" x14ac:dyDescent="0.3">
      <c r="A185" s="2"/>
      <c r="B185" s="3"/>
      <c r="C185" s="70"/>
      <c r="D185" s="15"/>
      <c r="E185" s="48"/>
      <c r="F185" s="28"/>
      <c r="G185" s="28"/>
      <c r="H185" s="32"/>
      <c r="I185" s="130"/>
      <c r="J185" s="130"/>
      <c r="K185" s="81"/>
      <c r="L185" s="1"/>
      <c r="M185" s="190"/>
      <c r="N185" s="138"/>
    </row>
    <row r="186" spans="1:14" x14ac:dyDescent="0.3">
      <c r="A186" s="2" t="s">
        <v>48</v>
      </c>
      <c r="B186" s="15"/>
      <c r="C186" s="70">
        <v>49.7</v>
      </c>
      <c r="D186" s="15">
        <f t="shared" ref="D186:D206" si="79">$B$156+C186</f>
        <v>1769.3</v>
      </c>
      <c r="E186" s="25">
        <f t="shared" ref="E186:E206" si="80">$E$11</f>
        <v>305.60000000000002</v>
      </c>
      <c r="F186" s="28">
        <f t="shared" ref="F186:F206" si="81">D186+E186</f>
        <v>2074.9</v>
      </c>
      <c r="G186" s="28">
        <f t="shared" ref="G186:G206" si="82">ROUND(((F186*10)+0.4)/10,0)</f>
        <v>2075</v>
      </c>
      <c r="H186" s="28">
        <f t="shared" ref="H186:H206" si="83">IF(FLOOR(G186,1)&lt;1000,FLOOR(G186,1),FLOOR((G186),1))</f>
        <v>2075</v>
      </c>
      <c r="I186" s="39">
        <f t="shared" si="68"/>
        <v>9.9999999999909051E-2</v>
      </c>
      <c r="J186" s="32">
        <f t="shared" ref="J186:J206" si="84">I186+D186</f>
        <v>1769.3999999999999</v>
      </c>
      <c r="K186" s="81">
        <f t="shared" ref="K186:K206" si="85">H186</f>
        <v>2075</v>
      </c>
      <c r="L186" s="190"/>
      <c r="M186" s="190"/>
      <c r="N186" s="138"/>
    </row>
    <row r="187" spans="1:14" x14ac:dyDescent="0.3">
      <c r="A187" s="46" t="s">
        <v>49</v>
      </c>
      <c r="B187" s="50"/>
      <c r="C187" s="70">
        <v>59.8</v>
      </c>
      <c r="D187" s="50">
        <f t="shared" si="79"/>
        <v>1779.3999999999999</v>
      </c>
      <c r="E187" s="25">
        <f t="shared" si="80"/>
        <v>305.60000000000002</v>
      </c>
      <c r="F187" s="32">
        <f t="shared" si="81"/>
        <v>2085</v>
      </c>
      <c r="G187" s="32">
        <f t="shared" si="82"/>
        <v>2085</v>
      </c>
      <c r="H187" s="28">
        <f t="shared" si="83"/>
        <v>2085</v>
      </c>
      <c r="I187" s="39">
        <f t="shared" si="68"/>
        <v>0</v>
      </c>
      <c r="J187" s="32">
        <f t="shared" si="84"/>
        <v>1779.3999999999999</v>
      </c>
      <c r="K187" s="81">
        <f t="shared" si="85"/>
        <v>2085</v>
      </c>
      <c r="L187" s="190"/>
      <c r="M187" s="190"/>
      <c r="N187" s="138"/>
    </row>
    <row r="188" spans="1:14" x14ac:dyDescent="0.3">
      <c r="A188" s="2" t="s">
        <v>50</v>
      </c>
      <c r="B188" s="15"/>
      <c r="C188" s="70">
        <v>76.599999999999994</v>
      </c>
      <c r="D188" s="15">
        <f t="shared" si="79"/>
        <v>1796.1999999999998</v>
      </c>
      <c r="E188" s="25">
        <f t="shared" si="80"/>
        <v>305.60000000000002</v>
      </c>
      <c r="F188" s="28">
        <f t="shared" si="81"/>
        <v>2101.7999999999997</v>
      </c>
      <c r="G188" s="28">
        <f t="shared" si="82"/>
        <v>2102</v>
      </c>
      <c r="H188" s="28">
        <f t="shared" si="83"/>
        <v>2102</v>
      </c>
      <c r="I188" s="39">
        <f t="shared" si="68"/>
        <v>0.20000000000027285</v>
      </c>
      <c r="J188" s="32">
        <f t="shared" si="84"/>
        <v>1796.4</v>
      </c>
      <c r="K188" s="81">
        <f t="shared" si="85"/>
        <v>2102</v>
      </c>
      <c r="L188" s="190"/>
      <c r="M188" s="190"/>
      <c r="N188" s="138"/>
    </row>
    <row r="189" spans="1:14" x14ac:dyDescent="0.3">
      <c r="A189" s="2" t="s">
        <v>51</v>
      </c>
      <c r="B189" s="15"/>
      <c r="C189" s="70">
        <v>95.1</v>
      </c>
      <c r="D189" s="15">
        <f t="shared" si="79"/>
        <v>1814.6999999999998</v>
      </c>
      <c r="E189" s="25">
        <f t="shared" si="80"/>
        <v>305.60000000000002</v>
      </c>
      <c r="F189" s="28">
        <f t="shared" si="81"/>
        <v>2120.2999999999997</v>
      </c>
      <c r="G189" s="28">
        <f t="shared" si="82"/>
        <v>2120</v>
      </c>
      <c r="H189" s="28">
        <f t="shared" si="83"/>
        <v>2120</v>
      </c>
      <c r="I189" s="39">
        <f t="shared" si="68"/>
        <v>-0.29999999999972715</v>
      </c>
      <c r="J189" s="32">
        <f t="shared" si="84"/>
        <v>1814.4</v>
      </c>
      <c r="K189" s="81">
        <f t="shared" si="85"/>
        <v>2120</v>
      </c>
      <c r="L189" s="190"/>
      <c r="M189" s="190"/>
      <c r="N189" s="138"/>
    </row>
    <row r="190" spans="1:14" x14ac:dyDescent="0.3">
      <c r="A190" s="7" t="s">
        <v>52</v>
      </c>
      <c r="B190" s="16" t="s">
        <v>53</v>
      </c>
      <c r="C190" s="262">
        <v>87.1</v>
      </c>
      <c r="D190" s="17">
        <f>$B$156+C190</f>
        <v>1806.6999999999998</v>
      </c>
      <c r="E190" s="26">
        <f t="shared" si="80"/>
        <v>305.60000000000002</v>
      </c>
      <c r="F190" s="26">
        <f t="shared" si="81"/>
        <v>2112.2999999999997</v>
      </c>
      <c r="G190" s="26">
        <f t="shared" si="82"/>
        <v>2112</v>
      </c>
      <c r="H190" s="26">
        <f t="shared" si="83"/>
        <v>2112</v>
      </c>
      <c r="I190" s="41">
        <f t="shared" si="68"/>
        <v>-0.29999999999972715</v>
      </c>
      <c r="J190" s="35">
        <f t="shared" si="84"/>
        <v>1806.4</v>
      </c>
      <c r="K190" s="275">
        <f t="shared" si="85"/>
        <v>2112</v>
      </c>
      <c r="L190" s="190"/>
      <c r="M190" s="190"/>
      <c r="N190" s="138"/>
    </row>
    <row r="191" spans="1:14" x14ac:dyDescent="0.3">
      <c r="A191" s="2" t="s">
        <v>54</v>
      </c>
      <c r="B191" s="15"/>
      <c r="C191" s="265">
        <v>107.5</v>
      </c>
      <c r="D191" s="15">
        <f t="shared" si="79"/>
        <v>1827.1</v>
      </c>
      <c r="E191" s="25">
        <f t="shared" si="80"/>
        <v>305.60000000000002</v>
      </c>
      <c r="F191" s="28">
        <f t="shared" si="81"/>
        <v>2132.6999999999998</v>
      </c>
      <c r="G191" s="28">
        <f t="shared" si="82"/>
        <v>2133</v>
      </c>
      <c r="H191" s="28">
        <f t="shared" si="83"/>
        <v>2133</v>
      </c>
      <c r="I191" s="38">
        <f>H191-F191</f>
        <v>0.3000000000001819</v>
      </c>
      <c r="J191" s="32">
        <f t="shared" si="84"/>
        <v>1827.4</v>
      </c>
      <c r="K191" s="80">
        <f t="shared" si="85"/>
        <v>2133</v>
      </c>
      <c r="L191" s="190"/>
      <c r="M191" s="190"/>
      <c r="N191" s="138"/>
    </row>
    <row r="192" spans="1:14" x14ac:dyDescent="0.3">
      <c r="A192" s="2" t="s">
        <v>55</v>
      </c>
      <c r="B192" s="3"/>
      <c r="C192" s="265">
        <v>131.80000000000001</v>
      </c>
      <c r="D192" s="15">
        <f t="shared" si="79"/>
        <v>1851.3999999999999</v>
      </c>
      <c r="E192" s="25">
        <f t="shared" si="80"/>
        <v>305.60000000000002</v>
      </c>
      <c r="F192" s="28">
        <f t="shared" si="81"/>
        <v>2157</v>
      </c>
      <c r="G192" s="28">
        <f t="shared" si="82"/>
        <v>2157</v>
      </c>
      <c r="H192" s="28">
        <f t="shared" si="83"/>
        <v>2157</v>
      </c>
      <c r="I192" s="38">
        <f t="shared" ref="I192:I206" si="86">H192-F192</f>
        <v>0</v>
      </c>
      <c r="J192" s="32">
        <f t="shared" si="84"/>
        <v>1851.3999999999999</v>
      </c>
      <c r="K192" s="80">
        <f t="shared" si="85"/>
        <v>2157</v>
      </c>
      <c r="L192" s="190"/>
      <c r="M192" s="190"/>
      <c r="N192" s="138"/>
    </row>
    <row r="193" spans="1:14" x14ac:dyDescent="0.3">
      <c r="A193" s="2" t="s">
        <v>56</v>
      </c>
      <c r="B193" s="3"/>
      <c r="C193" s="18">
        <v>137.9</v>
      </c>
      <c r="D193" s="15">
        <f t="shared" si="79"/>
        <v>1857.5</v>
      </c>
      <c r="E193" s="25">
        <f t="shared" si="80"/>
        <v>305.60000000000002</v>
      </c>
      <c r="F193" s="28">
        <f t="shared" si="81"/>
        <v>2163.1</v>
      </c>
      <c r="G193" s="28">
        <f t="shared" si="82"/>
        <v>2163</v>
      </c>
      <c r="H193" s="28">
        <f t="shared" si="83"/>
        <v>2163</v>
      </c>
      <c r="I193" s="38">
        <f t="shared" si="86"/>
        <v>-9.9999999999909051E-2</v>
      </c>
      <c r="J193" s="32">
        <f t="shared" si="84"/>
        <v>1857.4</v>
      </c>
      <c r="K193" s="80">
        <f t="shared" si="85"/>
        <v>2163</v>
      </c>
      <c r="L193" s="190"/>
      <c r="M193" s="190"/>
      <c r="N193" s="138"/>
    </row>
    <row r="194" spans="1:14" x14ac:dyDescent="0.3">
      <c r="A194" s="2" t="s">
        <v>57</v>
      </c>
      <c r="B194" s="3"/>
      <c r="C194" s="18">
        <v>157.9</v>
      </c>
      <c r="D194" s="15">
        <f t="shared" si="79"/>
        <v>1877.5</v>
      </c>
      <c r="E194" s="25">
        <f t="shared" si="80"/>
        <v>305.60000000000002</v>
      </c>
      <c r="F194" s="28">
        <f t="shared" si="81"/>
        <v>2183.1</v>
      </c>
      <c r="G194" s="28">
        <f t="shared" si="82"/>
        <v>2183</v>
      </c>
      <c r="H194" s="28">
        <f t="shared" si="83"/>
        <v>2183</v>
      </c>
      <c r="I194" s="38">
        <f t="shared" si="86"/>
        <v>-9.9999999999909051E-2</v>
      </c>
      <c r="J194" s="32">
        <f t="shared" si="84"/>
        <v>1877.4</v>
      </c>
      <c r="K194" s="80">
        <f t="shared" si="85"/>
        <v>2183</v>
      </c>
      <c r="L194" s="190"/>
      <c r="M194" s="190"/>
      <c r="N194" s="138"/>
    </row>
    <row r="195" spans="1:14" x14ac:dyDescent="0.3">
      <c r="A195" s="2" t="s">
        <v>58</v>
      </c>
      <c r="B195" s="3"/>
      <c r="C195" s="18">
        <v>183.3</v>
      </c>
      <c r="D195" s="15">
        <f t="shared" si="79"/>
        <v>1902.8999999999999</v>
      </c>
      <c r="E195" s="25">
        <f t="shared" si="80"/>
        <v>305.60000000000002</v>
      </c>
      <c r="F195" s="28">
        <f t="shared" si="81"/>
        <v>2208.5</v>
      </c>
      <c r="G195" s="28">
        <f t="shared" si="82"/>
        <v>2209</v>
      </c>
      <c r="H195" s="28">
        <f t="shared" si="83"/>
        <v>2209</v>
      </c>
      <c r="I195" s="38">
        <f t="shared" si="86"/>
        <v>0.5</v>
      </c>
      <c r="J195" s="32">
        <f t="shared" si="84"/>
        <v>1903.3999999999999</v>
      </c>
      <c r="K195" s="80">
        <f t="shared" si="85"/>
        <v>2209</v>
      </c>
      <c r="L195" s="190"/>
      <c r="M195" s="190"/>
      <c r="N195" s="138"/>
    </row>
    <row r="196" spans="1:14" x14ac:dyDescent="0.3">
      <c r="A196" s="2" t="s">
        <v>59</v>
      </c>
      <c r="B196" s="3"/>
      <c r="C196" s="18">
        <v>159.5</v>
      </c>
      <c r="D196" s="15">
        <f t="shared" si="79"/>
        <v>1879.1</v>
      </c>
      <c r="E196" s="25">
        <f t="shared" si="80"/>
        <v>305.60000000000002</v>
      </c>
      <c r="F196" s="28">
        <f t="shared" si="81"/>
        <v>2184.6999999999998</v>
      </c>
      <c r="G196" s="28">
        <f t="shared" si="82"/>
        <v>2185</v>
      </c>
      <c r="H196" s="28">
        <f t="shared" si="83"/>
        <v>2185</v>
      </c>
      <c r="I196" s="38">
        <f t="shared" si="86"/>
        <v>0.3000000000001819</v>
      </c>
      <c r="J196" s="32">
        <f t="shared" si="84"/>
        <v>1879.4</v>
      </c>
      <c r="K196" s="80">
        <f t="shared" si="85"/>
        <v>2185</v>
      </c>
      <c r="L196" s="190"/>
      <c r="M196" s="190"/>
      <c r="N196" s="138"/>
    </row>
    <row r="197" spans="1:14" x14ac:dyDescent="0.3">
      <c r="A197" s="2" t="s">
        <v>60</v>
      </c>
      <c r="B197" s="3"/>
      <c r="C197" s="18">
        <v>163.1</v>
      </c>
      <c r="D197" s="15">
        <f t="shared" si="79"/>
        <v>1882.6999999999998</v>
      </c>
      <c r="E197" s="25">
        <f t="shared" si="80"/>
        <v>305.60000000000002</v>
      </c>
      <c r="F197" s="28">
        <f t="shared" si="81"/>
        <v>2188.2999999999997</v>
      </c>
      <c r="G197" s="28">
        <f t="shared" si="82"/>
        <v>2188</v>
      </c>
      <c r="H197" s="28">
        <f t="shared" si="83"/>
        <v>2188</v>
      </c>
      <c r="I197" s="38">
        <f t="shared" si="86"/>
        <v>-0.29999999999972715</v>
      </c>
      <c r="J197" s="32">
        <f t="shared" si="84"/>
        <v>1882.4</v>
      </c>
      <c r="K197" s="80">
        <f t="shared" si="85"/>
        <v>2188</v>
      </c>
      <c r="L197" s="190"/>
      <c r="M197" s="190"/>
      <c r="N197" s="138"/>
    </row>
    <row r="198" spans="1:14" x14ac:dyDescent="0.3">
      <c r="A198" s="2" t="s">
        <v>61</v>
      </c>
      <c r="B198" s="3"/>
      <c r="C198" s="18">
        <v>181</v>
      </c>
      <c r="D198" s="15">
        <f t="shared" si="79"/>
        <v>1900.6</v>
      </c>
      <c r="E198" s="25">
        <f t="shared" si="80"/>
        <v>305.60000000000002</v>
      </c>
      <c r="F198" s="28">
        <f t="shared" si="81"/>
        <v>2206.1999999999998</v>
      </c>
      <c r="G198" s="28">
        <f t="shared" si="82"/>
        <v>2206</v>
      </c>
      <c r="H198" s="28">
        <f t="shared" si="83"/>
        <v>2206</v>
      </c>
      <c r="I198" s="38">
        <f t="shared" si="86"/>
        <v>-0.1999999999998181</v>
      </c>
      <c r="J198" s="32">
        <f t="shared" si="84"/>
        <v>1900.4</v>
      </c>
      <c r="K198" s="80">
        <f t="shared" si="85"/>
        <v>2206</v>
      </c>
      <c r="L198" s="190"/>
      <c r="M198" s="190"/>
      <c r="N198" s="138"/>
    </row>
    <row r="199" spans="1:14" x14ac:dyDescent="0.3">
      <c r="A199" s="5" t="s">
        <v>71</v>
      </c>
      <c r="B199" s="3"/>
      <c r="C199" s="18">
        <v>76.599999999999994</v>
      </c>
      <c r="D199" s="15">
        <f t="shared" si="79"/>
        <v>1796.1999999999998</v>
      </c>
      <c r="E199" s="25">
        <f t="shared" si="80"/>
        <v>305.60000000000002</v>
      </c>
      <c r="F199" s="28">
        <f t="shared" si="81"/>
        <v>2101.7999999999997</v>
      </c>
      <c r="G199" s="28">
        <f t="shared" si="82"/>
        <v>2102</v>
      </c>
      <c r="H199" s="28">
        <f t="shared" si="83"/>
        <v>2102</v>
      </c>
      <c r="I199" s="38">
        <f t="shared" si="86"/>
        <v>0.20000000000027285</v>
      </c>
      <c r="J199" s="32">
        <f t="shared" si="84"/>
        <v>1796.4</v>
      </c>
      <c r="K199" s="80">
        <f t="shared" si="85"/>
        <v>2102</v>
      </c>
      <c r="L199" s="190"/>
      <c r="M199" s="190"/>
      <c r="N199" s="138"/>
    </row>
    <row r="200" spans="1:14" x14ac:dyDescent="0.3">
      <c r="A200" s="5" t="s">
        <v>72</v>
      </c>
      <c r="B200" s="3"/>
      <c r="C200" s="18">
        <v>95.1</v>
      </c>
      <c r="D200" s="15">
        <f t="shared" si="79"/>
        <v>1814.6999999999998</v>
      </c>
      <c r="E200" s="25">
        <f t="shared" si="80"/>
        <v>305.60000000000002</v>
      </c>
      <c r="F200" s="28">
        <f t="shared" si="81"/>
        <v>2120.2999999999997</v>
      </c>
      <c r="G200" s="28">
        <f t="shared" si="82"/>
        <v>2120</v>
      </c>
      <c r="H200" s="28">
        <f t="shared" si="83"/>
        <v>2120</v>
      </c>
      <c r="I200" s="38">
        <f t="shared" si="86"/>
        <v>-0.29999999999972715</v>
      </c>
      <c r="J200" s="32">
        <f t="shared" si="84"/>
        <v>1814.4</v>
      </c>
      <c r="K200" s="80">
        <f t="shared" si="85"/>
        <v>2120</v>
      </c>
      <c r="L200" s="190"/>
      <c r="M200" s="190"/>
      <c r="N200" s="138"/>
    </row>
    <row r="201" spans="1:14" x14ac:dyDescent="0.3">
      <c r="A201" s="5" t="s">
        <v>73</v>
      </c>
      <c r="B201" s="3"/>
      <c r="C201" s="18">
        <v>107</v>
      </c>
      <c r="D201" s="15">
        <f t="shared" si="79"/>
        <v>1826.6</v>
      </c>
      <c r="E201" s="25">
        <f t="shared" si="80"/>
        <v>305.60000000000002</v>
      </c>
      <c r="F201" s="28">
        <f t="shared" si="81"/>
        <v>2132.1999999999998</v>
      </c>
      <c r="G201" s="28">
        <f t="shared" si="82"/>
        <v>2132</v>
      </c>
      <c r="H201" s="28">
        <f t="shared" si="83"/>
        <v>2132</v>
      </c>
      <c r="I201" s="38">
        <f t="shared" si="86"/>
        <v>-0.1999999999998181</v>
      </c>
      <c r="J201" s="32">
        <f t="shared" si="84"/>
        <v>1826.4</v>
      </c>
      <c r="K201" s="80">
        <f t="shared" si="85"/>
        <v>2132</v>
      </c>
      <c r="L201" s="190"/>
      <c r="M201" s="190"/>
      <c r="N201" s="138"/>
    </row>
    <row r="202" spans="1:14" x14ac:dyDescent="0.3">
      <c r="A202" s="5" t="s">
        <v>74</v>
      </c>
      <c r="B202" s="3"/>
      <c r="C202" s="18">
        <v>131.80000000000001</v>
      </c>
      <c r="D202" s="15">
        <f t="shared" si="79"/>
        <v>1851.3999999999999</v>
      </c>
      <c r="E202" s="25">
        <f t="shared" si="80"/>
        <v>305.60000000000002</v>
      </c>
      <c r="F202" s="28">
        <f t="shared" si="81"/>
        <v>2157</v>
      </c>
      <c r="G202" s="28">
        <f t="shared" si="82"/>
        <v>2157</v>
      </c>
      <c r="H202" s="28">
        <f t="shared" si="83"/>
        <v>2157</v>
      </c>
      <c r="I202" s="38">
        <f t="shared" si="86"/>
        <v>0</v>
      </c>
      <c r="J202" s="32">
        <f t="shared" si="84"/>
        <v>1851.3999999999999</v>
      </c>
      <c r="K202" s="80">
        <f t="shared" si="85"/>
        <v>2157</v>
      </c>
      <c r="L202" s="190"/>
      <c r="M202" s="190"/>
      <c r="N202" s="138"/>
    </row>
    <row r="203" spans="1:14" x14ac:dyDescent="0.3">
      <c r="A203" s="5" t="s">
        <v>75</v>
      </c>
      <c r="B203" s="3"/>
      <c r="C203" s="18">
        <v>137.9</v>
      </c>
      <c r="D203" s="15">
        <f t="shared" si="79"/>
        <v>1857.5</v>
      </c>
      <c r="E203" s="25">
        <f t="shared" si="80"/>
        <v>305.60000000000002</v>
      </c>
      <c r="F203" s="28">
        <f t="shared" si="81"/>
        <v>2163.1</v>
      </c>
      <c r="G203" s="28">
        <f t="shared" si="82"/>
        <v>2163</v>
      </c>
      <c r="H203" s="28">
        <f t="shared" si="83"/>
        <v>2163</v>
      </c>
      <c r="I203" s="38">
        <f t="shared" si="86"/>
        <v>-9.9999999999909051E-2</v>
      </c>
      <c r="J203" s="32">
        <f t="shared" si="84"/>
        <v>1857.4</v>
      </c>
      <c r="K203" s="80">
        <f t="shared" si="85"/>
        <v>2163</v>
      </c>
      <c r="L203" s="190"/>
      <c r="M203" s="190"/>
      <c r="N203" s="138"/>
    </row>
    <row r="204" spans="1:14" x14ac:dyDescent="0.3">
      <c r="A204" s="5" t="s">
        <v>76</v>
      </c>
      <c r="B204" s="3"/>
      <c r="C204" s="18">
        <v>157.9</v>
      </c>
      <c r="D204" s="15">
        <f t="shared" si="79"/>
        <v>1877.5</v>
      </c>
      <c r="E204" s="25">
        <f t="shared" si="80"/>
        <v>305.60000000000002</v>
      </c>
      <c r="F204" s="28">
        <f t="shared" si="81"/>
        <v>2183.1</v>
      </c>
      <c r="G204" s="28">
        <f t="shared" si="82"/>
        <v>2183</v>
      </c>
      <c r="H204" s="28">
        <f t="shared" si="83"/>
        <v>2183</v>
      </c>
      <c r="I204" s="38">
        <f t="shared" si="86"/>
        <v>-9.9999999999909051E-2</v>
      </c>
      <c r="J204" s="32">
        <f t="shared" si="84"/>
        <v>1877.4</v>
      </c>
      <c r="K204" s="80">
        <f t="shared" si="85"/>
        <v>2183</v>
      </c>
      <c r="L204" s="190"/>
      <c r="M204" s="190"/>
      <c r="N204" s="138"/>
    </row>
    <row r="205" spans="1:14" x14ac:dyDescent="0.3">
      <c r="A205" s="5" t="s">
        <v>77</v>
      </c>
      <c r="B205" s="3"/>
      <c r="C205" s="18">
        <v>183.3</v>
      </c>
      <c r="D205" s="15">
        <f t="shared" si="79"/>
        <v>1902.8999999999999</v>
      </c>
      <c r="E205" s="25">
        <f t="shared" si="80"/>
        <v>305.60000000000002</v>
      </c>
      <c r="F205" s="28">
        <f t="shared" si="81"/>
        <v>2208.5</v>
      </c>
      <c r="G205" s="28">
        <f t="shared" si="82"/>
        <v>2209</v>
      </c>
      <c r="H205" s="28">
        <f t="shared" si="83"/>
        <v>2209</v>
      </c>
      <c r="I205" s="38">
        <f t="shared" si="86"/>
        <v>0.5</v>
      </c>
      <c r="J205" s="32">
        <f t="shared" si="84"/>
        <v>1903.3999999999999</v>
      </c>
      <c r="K205" s="80">
        <f t="shared" si="85"/>
        <v>2209</v>
      </c>
      <c r="L205" s="190"/>
      <c r="M205" s="190"/>
      <c r="N205" s="138"/>
    </row>
    <row r="206" spans="1:14" x14ac:dyDescent="0.3">
      <c r="A206" s="5" t="s">
        <v>78</v>
      </c>
      <c r="B206" s="3"/>
      <c r="C206" s="18">
        <v>181</v>
      </c>
      <c r="D206" s="15">
        <f t="shared" si="79"/>
        <v>1900.6</v>
      </c>
      <c r="E206" s="25">
        <f t="shared" si="80"/>
        <v>305.60000000000002</v>
      </c>
      <c r="F206" s="28">
        <f t="shared" si="81"/>
        <v>2206.1999999999998</v>
      </c>
      <c r="G206" s="28">
        <f t="shared" si="82"/>
        <v>2206</v>
      </c>
      <c r="H206" s="28">
        <f t="shared" si="83"/>
        <v>2206</v>
      </c>
      <c r="I206" s="38">
        <f t="shared" si="86"/>
        <v>-0.1999999999998181</v>
      </c>
      <c r="J206" s="32">
        <f t="shared" si="84"/>
        <v>1900.4</v>
      </c>
      <c r="K206" s="80">
        <f t="shared" si="85"/>
        <v>2206</v>
      </c>
      <c r="L206" s="190"/>
      <c r="M206" s="190"/>
      <c r="N206" s="138"/>
    </row>
    <row r="207" spans="1:14" x14ac:dyDescent="0.3">
      <c r="A207" s="6"/>
      <c r="B207" s="42"/>
      <c r="C207" s="239"/>
      <c r="D207" s="23"/>
      <c r="E207" s="52"/>
      <c r="F207" s="31"/>
      <c r="G207" s="31"/>
      <c r="H207" s="34"/>
      <c r="I207" s="40"/>
      <c r="J207" s="34"/>
      <c r="K207" s="83"/>
      <c r="L207" s="1"/>
      <c r="M207" s="190"/>
      <c r="N207" s="138"/>
    </row>
    <row r="208" spans="1:14" x14ac:dyDescent="0.3">
      <c r="A208" s="2"/>
      <c r="B208" s="3"/>
      <c r="C208" s="70"/>
      <c r="D208" s="15"/>
      <c r="E208" s="48"/>
      <c r="F208" s="28"/>
      <c r="G208" s="28"/>
      <c r="H208" s="32"/>
      <c r="I208" s="130"/>
      <c r="J208" s="130"/>
      <c r="K208" s="81"/>
      <c r="L208" s="1"/>
      <c r="M208" s="190"/>
      <c r="N208" s="138"/>
    </row>
    <row r="209" spans="1:14" x14ac:dyDescent="0.3">
      <c r="A209" s="2" t="s">
        <v>62</v>
      </c>
      <c r="B209" s="15">
        <f>B156</f>
        <v>1719.6</v>
      </c>
      <c r="C209" s="18">
        <v>90.1</v>
      </c>
      <c r="D209" s="15">
        <f t="shared" ref="D209:D215" si="87">$B$156+C209</f>
        <v>1809.6999999999998</v>
      </c>
      <c r="E209" s="25">
        <f t="shared" ref="E209:E215" si="88">$E$11</f>
        <v>305.60000000000002</v>
      </c>
      <c r="F209" s="28">
        <f t="shared" ref="F209:F215" si="89">D209+E209</f>
        <v>2115.2999999999997</v>
      </c>
      <c r="G209" s="28">
        <f t="shared" ref="G209:G215" si="90">ROUND(((F209*10)+0.4)/10,0)</f>
        <v>2115</v>
      </c>
      <c r="H209" s="28">
        <f t="shared" ref="H209:H215" si="91">IF(FLOOR(G209,1)&lt;1000,FLOOR(G209,1),FLOOR((G209),1))</f>
        <v>2115</v>
      </c>
      <c r="I209" s="39">
        <f t="shared" si="68"/>
        <v>-0.29999999999972715</v>
      </c>
      <c r="J209" s="32">
        <f t="shared" ref="J209:J215" si="92">I209+D209</f>
        <v>1809.4</v>
      </c>
      <c r="K209" s="81">
        <f t="shared" ref="K209:K215" si="93">H209</f>
        <v>2115</v>
      </c>
      <c r="L209" s="190"/>
      <c r="M209" s="190"/>
      <c r="N209" s="138"/>
    </row>
    <row r="210" spans="1:14" x14ac:dyDescent="0.3">
      <c r="A210" s="2" t="s">
        <v>63</v>
      </c>
      <c r="B210" s="3"/>
      <c r="C210" s="18">
        <v>115.9</v>
      </c>
      <c r="D210" s="15">
        <f t="shared" si="87"/>
        <v>1835.5</v>
      </c>
      <c r="E210" s="25">
        <f t="shared" si="88"/>
        <v>305.60000000000002</v>
      </c>
      <c r="F210" s="28">
        <f t="shared" si="89"/>
        <v>2141.1</v>
      </c>
      <c r="G210" s="28">
        <f t="shared" si="90"/>
        <v>2141</v>
      </c>
      <c r="H210" s="28">
        <f t="shared" si="91"/>
        <v>2141</v>
      </c>
      <c r="I210" s="39">
        <f t="shared" si="68"/>
        <v>-9.9999999999909051E-2</v>
      </c>
      <c r="J210" s="32">
        <f t="shared" si="92"/>
        <v>1835.4</v>
      </c>
      <c r="K210" s="81">
        <f t="shared" si="93"/>
        <v>2141</v>
      </c>
      <c r="L210" s="190"/>
      <c r="M210" s="190"/>
      <c r="N210" s="138"/>
    </row>
    <row r="211" spans="1:14" x14ac:dyDescent="0.3">
      <c r="A211" s="2" t="s">
        <v>64</v>
      </c>
      <c r="B211" s="3"/>
      <c r="C211" s="18">
        <v>134.9</v>
      </c>
      <c r="D211" s="15">
        <f t="shared" si="87"/>
        <v>1854.5</v>
      </c>
      <c r="E211" s="25">
        <f t="shared" si="88"/>
        <v>305.60000000000002</v>
      </c>
      <c r="F211" s="28">
        <f t="shared" si="89"/>
        <v>2160.1</v>
      </c>
      <c r="G211" s="28">
        <f t="shared" si="90"/>
        <v>2160</v>
      </c>
      <c r="H211" s="28">
        <f t="shared" si="91"/>
        <v>2160</v>
      </c>
      <c r="I211" s="39">
        <f t="shared" si="68"/>
        <v>-9.9999999999909051E-2</v>
      </c>
      <c r="J211" s="32">
        <f t="shared" si="92"/>
        <v>1854.4</v>
      </c>
      <c r="K211" s="81">
        <f t="shared" si="93"/>
        <v>2160</v>
      </c>
      <c r="L211" s="190"/>
      <c r="M211" s="190"/>
      <c r="N211" s="138"/>
    </row>
    <row r="212" spans="1:14" x14ac:dyDescent="0.3">
      <c r="A212" s="2" t="s">
        <v>65</v>
      </c>
      <c r="B212" s="3"/>
      <c r="C212" s="18">
        <v>132.19999999999999</v>
      </c>
      <c r="D212" s="15">
        <f t="shared" si="87"/>
        <v>1851.8</v>
      </c>
      <c r="E212" s="25">
        <f t="shared" si="88"/>
        <v>305.60000000000002</v>
      </c>
      <c r="F212" s="28">
        <f t="shared" si="89"/>
        <v>2157.4</v>
      </c>
      <c r="G212" s="28">
        <f t="shared" si="90"/>
        <v>2157</v>
      </c>
      <c r="H212" s="28">
        <f t="shared" si="91"/>
        <v>2157</v>
      </c>
      <c r="I212" s="39">
        <f t="shared" si="68"/>
        <v>-0.40000000000009095</v>
      </c>
      <c r="J212" s="32">
        <f t="shared" si="92"/>
        <v>1851.3999999999999</v>
      </c>
      <c r="K212" s="81">
        <f t="shared" si="93"/>
        <v>2157</v>
      </c>
      <c r="L212" s="190"/>
      <c r="M212" s="190"/>
      <c r="N212" s="138"/>
    </row>
    <row r="213" spans="1:14" x14ac:dyDescent="0.3">
      <c r="A213" s="2" t="s">
        <v>66</v>
      </c>
      <c r="B213" s="3"/>
      <c r="C213" s="18">
        <v>140.5</v>
      </c>
      <c r="D213" s="15">
        <f t="shared" si="87"/>
        <v>1860.1</v>
      </c>
      <c r="E213" s="25">
        <f t="shared" si="88"/>
        <v>305.60000000000002</v>
      </c>
      <c r="F213" s="28">
        <f t="shared" si="89"/>
        <v>2165.6999999999998</v>
      </c>
      <c r="G213" s="28">
        <f t="shared" si="90"/>
        <v>2166</v>
      </c>
      <c r="H213" s="28">
        <f t="shared" si="91"/>
        <v>2166</v>
      </c>
      <c r="I213" s="39">
        <f t="shared" si="68"/>
        <v>0.3000000000001819</v>
      </c>
      <c r="J213" s="32">
        <f t="shared" si="92"/>
        <v>1860.4</v>
      </c>
      <c r="K213" s="81">
        <f t="shared" si="93"/>
        <v>2166</v>
      </c>
      <c r="L213" s="190"/>
      <c r="M213" s="190"/>
      <c r="N213" s="138"/>
    </row>
    <row r="214" spans="1:14" x14ac:dyDescent="0.3">
      <c r="A214" s="2" t="s">
        <v>67</v>
      </c>
      <c r="B214" s="3"/>
      <c r="C214" s="18">
        <v>140</v>
      </c>
      <c r="D214" s="15">
        <f t="shared" si="87"/>
        <v>1859.6</v>
      </c>
      <c r="E214" s="25">
        <f t="shared" si="88"/>
        <v>305.60000000000002</v>
      </c>
      <c r="F214" s="28">
        <f t="shared" si="89"/>
        <v>2165.1999999999998</v>
      </c>
      <c r="G214" s="28">
        <f t="shared" si="90"/>
        <v>2165</v>
      </c>
      <c r="H214" s="28">
        <f t="shared" si="91"/>
        <v>2165</v>
      </c>
      <c r="I214" s="39">
        <f t="shared" si="68"/>
        <v>-0.1999999999998181</v>
      </c>
      <c r="J214" s="32">
        <f t="shared" si="92"/>
        <v>1859.4</v>
      </c>
      <c r="K214" s="81">
        <f t="shared" si="93"/>
        <v>2165</v>
      </c>
      <c r="L214" s="190"/>
      <c r="M214" s="190"/>
      <c r="N214" s="138"/>
    </row>
    <row r="215" spans="1:14" x14ac:dyDescent="0.3">
      <c r="A215" s="2" t="s">
        <v>68</v>
      </c>
      <c r="B215" s="3"/>
      <c r="C215" s="18">
        <v>157.6</v>
      </c>
      <c r="D215" s="15">
        <f t="shared" si="87"/>
        <v>1877.1999999999998</v>
      </c>
      <c r="E215" s="25">
        <f t="shared" si="88"/>
        <v>305.60000000000002</v>
      </c>
      <c r="F215" s="28">
        <f t="shared" si="89"/>
        <v>2182.7999999999997</v>
      </c>
      <c r="G215" s="28">
        <f t="shared" si="90"/>
        <v>2183</v>
      </c>
      <c r="H215" s="28">
        <f t="shared" si="91"/>
        <v>2183</v>
      </c>
      <c r="I215" s="39">
        <f t="shared" si="68"/>
        <v>0.20000000000027285</v>
      </c>
      <c r="J215" s="32">
        <f t="shared" si="92"/>
        <v>1877.4</v>
      </c>
      <c r="K215" s="81">
        <f t="shared" si="93"/>
        <v>2183</v>
      </c>
      <c r="L215" s="190"/>
      <c r="M215" s="190"/>
      <c r="N215" s="138"/>
    </row>
    <row r="216" spans="1:14" ht="13.5" thickBot="1" x14ac:dyDescent="0.35">
      <c r="A216" s="59"/>
      <c r="B216" s="60"/>
      <c r="C216" s="60"/>
      <c r="D216" s="60"/>
      <c r="E216" s="60"/>
      <c r="F216" s="27"/>
      <c r="G216" s="27"/>
      <c r="H216" s="36"/>
      <c r="I216" s="140"/>
      <c r="J216" s="140"/>
      <c r="K216" s="84"/>
      <c r="M216" s="190"/>
      <c r="N216" s="138"/>
    </row>
    <row r="217" spans="1:14" x14ac:dyDescent="0.3">
      <c r="H217" s="131"/>
      <c r="I217" s="131"/>
      <c r="J217" s="131"/>
      <c r="K217" s="131"/>
      <c r="M217" s="190"/>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topLeftCell="A74" zoomScaleNormal="100" zoomScaleSheetLayoutView="100" workbookViewId="0">
      <selection activeCell="B8" sqref="B8:F10"/>
    </sheetView>
  </sheetViews>
  <sheetFormatPr defaultColWidth="9" defaultRowHeight="16" x14ac:dyDescent="0.4"/>
  <cols>
    <col min="1" max="1" width="8.08203125" style="89" customWidth="1"/>
    <col min="2" max="2" width="10" style="89" customWidth="1"/>
    <col min="3" max="3" width="35.33203125" style="89" customWidth="1"/>
    <col min="4" max="4" width="7" style="89" customWidth="1"/>
    <col min="5" max="5" width="13.75" style="89" customWidth="1"/>
    <col min="6" max="6" width="14" style="89" customWidth="1"/>
    <col min="7" max="16384" width="9" style="89"/>
  </cols>
  <sheetData>
    <row r="1" spans="1:6" x14ac:dyDescent="0.4">
      <c r="A1" s="321" t="s">
        <v>202</v>
      </c>
      <c r="B1" s="321"/>
      <c r="C1" s="321"/>
      <c r="D1" s="321"/>
      <c r="E1" s="321"/>
      <c r="F1" s="87"/>
    </row>
    <row r="3" spans="1:6" x14ac:dyDescent="0.4">
      <c r="B3" s="89" t="s">
        <v>182</v>
      </c>
      <c r="F3" s="101">
        <v>45965</v>
      </c>
    </row>
    <row r="5" spans="1:6" x14ac:dyDescent="0.4">
      <c r="A5" s="322" t="s">
        <v>101</v>
      </c>
      <c r="B5" s="322"/>
      <c r="C5" s="322"/>
      <c r="D5" s="322"/>
      <c r="E5" s="322"/>
      <c r="F5" s="322"/>
    </row>
    <row r="6" spans="1:6" x14ac:dyDescent="0.4">
      <c r="A6" s="322" t="s">
        <v>102</v>
      </c>
      <c r="B6" s="322"/>
      <c r="C6" s="322"/>
      <c r="D6" s="322"/>
      <c r="E6" s="322"/>
      <c r="F6" s="322"/>
    </row>
    <row r="7" spans="1:6" x14ac:dyDescent="0.4">
      <c r="A7" s="220"/>
      <c r="B7" s="220"/>
      <c r="C7" s="220"/>
      <c r="D7" s="220"/>
      <c r="E7" s="220"/>
      <c r="F7" s="220"/>
    </row>
    <row r="8" spans="1:6" ht="27.5" customHeight="1" x14ac:dyDescent="0.4">
      <c r="A8" s="223"/>
      <c r="B8" s="354" t="s">
        <v>195</v>
      </c>
      <c r="C8" s="354"/>
      <c r="D8" s="354"/>
      <c r="E8" s="354"/>
      <c r="F8" s="354"/>
    </row>
    <row r="9" spans="1:6" ht="27.5" customHeight="1" x14ac:dyDescent="0.4">
      <c r="A9" s="223"/>
      <c r="B9" s="354"/>
      <c r="C9" s="354"/>
      <c r="D9" s="354"/>
      <c r="E9" s="354"/>
      <c r="F9" s="354"/>
    </row>
    <row r="10" spans="1:6" ht="27.5" customHeight="1" x14ac:dyDescent="0.4">
      <c r="A10" s="223"/>
      <c r="B10" s="354"/>
      <c r="C10" s="354"/>
      <c r="D10" s="354"/>
      <c r="E10" s="354"/>
      <c r="F10" s="354"/>
    </row>
    <row r="11" spans="1:6" x14ac:dyDescent="0.4">
      <c r="A11" s="324"/>
      <c r="B11" s="325"/>
      <c r="C11" s="325"/>
      <c r="D11" s="325"/>
      <c r="E11" s="324"/>
      <c r="F11" s="325"/>
    </row>
    <row r="12" spans="1:6" x14ac:dyDescent="0.4">
      <c r="B12" s="318" t="s">
        <v>169</v>
      </c>
      <c r="C12" s="318"/>
      <c r="D12" s="318"/>
      <c r="E12" s="318"/>
      <c r="F12" s="318"/>
    </row>
    <row r="13" spans="1:6" x14ac:dyDescent="0.4">
      <c r="A13" s="105"/>
      <c r="B13" s="104"/>
      <c r="C13" s="104"/>
      <c r="D13" s="104"/>
      <c r="E13" s="104"/>
      <c r="F13" s="104"/>
    </row>
    <row r="14" spans="1:6" ht="50" customHeight="1" x14ac:dyDescent="0.4">
      <c r="A14" s="222">
        <v>1</v>
      </c>
      <c r="B14" s="320" t="s">
        <v>197</v>
      </c>
      <c r="C14" s="320"/>
      <c r="D14" s="320"/>
      <c r="E14" s="320"/>
      <c r="F14" s="320"/>
    </row>
    <row r="15" spans="1:6" x14ac:dyDescent="0.4">
      <c r="A15" s="105"/>
      <c r="B15" s="104"/>
      <c r="C15" s="104"/>
      <c r="D15" s="104"/>
      <c r="E15" s="104"/>
      <c r="F15" s="104"/>
    </row>
    <row r="16" spans="1:6" x14ac:dyDescent="0.4">
      <c r="A16" s="222">
        <v>2</v>
      </c>
      <c r="B16" s="320" t="s">
        <v>187</v>
      </c>
      <c r="C16" s="320"/>
      <c r="D16" s="320"/>
      <c r="E16" s="320"/>
      <c r="F16" s="320"/>
    </row>
    <row r="17" spans="1:6" x14ac:dyDescent="0.4">
      <c r="B17" s="90"/>
    </row>
    <row r="18" spans="1:6" x14ac:dyDescent="0.4">
      <c r="A18" s="90"/>
      <c r="B18" s="145" t="s">
        <v>170</v>
      </c>
      <c r="C18" s="92"/>
      <c r="D18" s="90"/>
      <c r="E18" s="90"/>
      <c r="F18" s="90"/>
    </row>
    <row r="19" spans="1:6" x14ac:dyDescent="0.4">
      <c r="A19" s="90"/>
      <c r="B19" s="145"/>
      <c r="C19" s="92"/>
      <c r="D19" s="90"/>
      <c r="E19" s="90"/>
      <c r="F19" s="90"/>
    </row>
    <row r="20" spans="1:6" x14ac:dyDescent="0.4">
      <c r="B20" s="91"/>
      <c r="C20" s="86" t="s">
        <v>167</v>
      </c>
      <c r="F20" s="94"/>
    </row>
    <row r="21" spans="1:6" x14ac:dyDescent="0.4">
      <c r="B21" s="91" t="s">
        <v>108</v>
      </c>
      <c r="C21" s="95">
        <f>LPG!H10</f>
        <v>3082</v>
      </c>
      <c r="F21" s="96"/>
    </row>
    <row r="22" spans="1:6" x14ac:dyDescent="0.4">
      <c r="B22" s="91" t="s">
        <v>109</v>
      </c>
      <c r="C22" s="95">
        <f>LPG!H11</f>
        <v>3101</v>
      </c>
      <c r="F22" s="96"/>
    </row>
    <row r="23" spans="1:6" x14ac:dyDescent="0.4">
      <c r="B23" s="91" t="s">
        <v>110</v>
      </c>
      <c r="C23" s="95">
        <f>LPG!H12</f>
        <v>3114</v>
      </c>
      <c r="F23" s="96"/>
    </row>
    <row r="24" spans="1:6" x14ac:dyDescent="0.4">
      <c r="B24" s="91" t="s">
        <v>111</v>
      </c>
      <c r="C24" s="95">
        <f>LPG!H13</f>
        <v>3138</v>
      </c>
      <c r="F24" s="96"/>
    </row>
    <row r="25" spans="1:6" x14ac:dyDescent="0.4">
      <c r="B25" s="91" t="s">
        <v>112</v>
      </c>
      <c r="C25" s="95">
        <f>LPG!H14</f>
        <v>3170</v>
      </c>
      <c r="F25" s="96"/>
    </row>
    <row r="26" spans="1:6" x14ac:dyDescent="0.4">
      <c r="B26" s="91" t="s">
        <v>113</v>
      </c>
      <c r="C26" s="95">
        <f>LPG!H15</f>
        <v>3213</v>
      </c>
      <c r="F26" s="96"/>
    </row>
    <row r="27" spans="1:6" x14ac:dyDescent="0.4">
      <c r="B27" s="91" t="s">
        <v>114</v>
      </c>
      <c r="C27" s="95">
        <f>LPG!H16</f>
        <v>3249</v>
      </c>
      <c r="F27" s="96"/>
    </row>
    <row r="28" spans="1:6" x14ac:dyDescent="0.4">
      <c r="B28" s="91" t="s">
        <v>115</v>
      </c>
      <c r="C28" s="95">
        <f>LPG!H17</f>
        <v>3325</v>
      </c>
      <c r="F28" s="96"/>
    </row>
    <row r="29" spans="1:6" x14ac:dyDescent="0.4">
      <c r="B29" s="91" t="s">
        <v>116</v>
      </c>
      <c r="C29" s="95">
        <f>LPG!H18</f>
        <v>3394</v>
      </c>
      <c r="F29" s="96"/>
    </row>
    <row r="30" spans="1:6" x14ac:dyDescent="0.4">
      <c r="B30" s="91" t="s">
        <v>117</v>
      </c>
      <c r="C30" s="95">
        <f>LPG!H19</f>
        <v>3457</v>
      </c>
      <c r="F30" s="96"/>
    </row>
    <row r="31" spans="1:6" x14ac:dyDescent="0.4">
      <c r="B31" s="91" t="s">
        <v>118</v>
      </c>
      <c r="C31" s="95">
        <f>LPG!H20</f>
        <v>3519</v>
      </c>
      <c r="F31" s="96"/>
    </row>
    <row r="32" spans="1:6" x14ac:dyDescent="0.4">
      <c r="B32" s="91" t="s">
        <v>119</v>
      </c>
      <c r="C32" s="95">
        <f>LPG!H21</f>
        <v>3751</v>
      </c>
      <c r="F32" s="96"/>
    </row>
    <row r="33" spans="1:6" x14ac:dyDescent="0.4">
      <c r="B33" s="91" t="s">
        <v>120</v>
      </c>
      <c r="C33" s="95">
        <f>LPG!H22</f>
        <v>3484</v>
      </c>
      <c r="F33" s="96"/>
    </row>
    <row r="34" spans="1:6" x14ac:dyDescent="0.4">
      <c r="B34" s="91" t="s">
        <v>121</v>
      </c>
      <c r="C34" s="95">
        <f>LPG!H23</f>
        <v>3592</v>
      </c>
      <c r="F34" s="96"/>
    </row>
    <row r="35" spans="1:6" x14ac:dyDescent="0.4">
      <c r="B35" s="91" t="s">
        <v>122</v>
      </c>
      <c r="C35" s="95">
        <f>LPG!H24</f>
        <v>3577</v>
      </c>
      <c r="F35" s="96"/>
    </row>
    <row r="36" spans="1:6" x14ac:dyDescent="0.4">
      <c r="B36" s="91" t="s">
        <v>123</v>
      </c>
      <c r="C36" s="95">
        <f>LPG!H25</f>
        <v>3249</v>
      </c>
      <c r="F36" s="96"/>
    </row>
    <row r="37" spans="1:6" x14ac:dyDescent="0.4">
      <c r="B37" s="91" t="s">
        <v>70</v>
      </c>
      <c r="C37" s="95">
        <f>LPG!H26</f>
        <v>3577</v>
      </c>
      <c r="F37" s="96"/>
    </row>
    <row r="38" spans="1:6" x14ac:dyDescent="0.4">
      <c r="B38" s="91" t="s">
        <v>124</v>
      </c>
      <c r="C38" s="95">
        <f>LPG!H29</f>
        <v>3142</v>
      </c>
      <c r="F38" s="96"/>
    </row>
    <row r="39" spans="1:6" x14ac:dyDescent="0.4">
      <c r="B39" s="91" t="s">
        <v>125</v>
      </c>
      <c r="C39" s="95">
        <f>LPG!H30</f>
        <v>3182</v>
      </c>
      <c r="F39" s="96"/>
    </row>
    <row r="40" spans="1:6" x14ac:dyDescent="0.4">
      <c r="B40" s="91" t="s">
        <v>126</v>
      </c>
      <c r="C40" s="95">
        <f>LPG!H31</f>
        <v>3165</v>
      </c>
      <c r="F40" s="96"/>
    </row>
    <row r="41" spans="1:6" x14ac:dyDescent="0.4">
      <c r="B41" s="91" t="s">
        <v>127</v>
      </c>
      <c r="C41" s="95">
        <f>LPG!H32</f>
        <v>3187</v>
      </c>
      <c r="F41" s="96"/>
    </row>
    <row r="42" spans="1:6" x14ac:dyDescent="0.4">
      <c r="B42" s="91" t="s">
        <v>128</v>
      </c>
      <c r="C42" s="95">
        <f>LPG!H33</f>
        <v>3243</v>
      </c>
      <c r="F42" s="96"/>
    </row>
    <row r="43" spans="1:6" x14ac:dyDescent="0.4">
      <c r="B43" s="91" t="s">
        <v>129</v>
      </c>
      <c r="C43" s="95">
        <f>LPG!H34</f>
        <v>3227</v>
      </c>
      <c r="F43" s="96"/>
    </row>
    <row r="44" spans="1:6" x14ac:dyDescent="0.4">
      <c r="A44" s="99"/>
      <c r="B44" s="91" t="s">
        <v>130</v>
      </c>
      <c r="C44" s="95">
        <f>LPG!H35</f>
        <v>3269</v>
      </c>
      <c r="F44" s="96"/>
    </row>
    <row r="45" spans="1:6" x14ac:dyDescent="0.4">
      <c r="B45" s="91" t="s">
        <v>131</v>
      </c>
      <c r="C45" s="95">
        <f>LPG!H36</f>
        <v>3293</v>
      </c>
      <c r="F45" s="96"/>
    </row>
    <row r="48" spans="1:6" x14ac:dyDescent="0.4">
      <c r="B48" s="145" t="s">
        <v>171</v>
      </c>
      <c r="C48" s="92"/>
      <c r="D48" s="90"/>
      <c r="E48" s="90"/>
      <c r="F48" s="90"/>
    </row>
    <row r="49" spans="1:6" x14ac:dyDescent="0.4">
      <c r="A49" s="90"/>
      <c r="B49" s="146"/>
      <c r="C49" s="147"/>
      <c r="F49" s="93"/>
    </row>
    <row r="50" spans="1:6" x14ac:dyDescent="0.4">
      <c r="B50" s="91"/>
      <c r="C50" s="86" t="s">
        <v>167</v>
      </c>
      <c r="F50" s="94"/>
    </row>
    <row r="51" spans="1:6" x14ac:dyDescent="0.4">
      <c r="B51" s="91" t="s">
        <v>132</v>
      </c>
      <c r="C51" s="97">
        <f>LPG!H37</f>
        <v>3317</v>
      </c>
      <c r="F51" s="96"/>
    </row>
    <row r="52" spans="1:6" x14ac:dyDescent="0.4">
      <c r="B52" s="91" t="s">
        <v>133</v>
      </c>
      <c r="C52" s="97">
        <f>LPG!H40</f>
        <v>3214</v>
      </c>
      <c r="F52" s="96"/>
    </row>
    <row r="53" spans="1:6" x14ac:dyDescent="0.4">
      <c r="B53" s="91" t="s">
        <v>134</v>
      </c>
      <c r="C53" s="97">
        <f>LPG!H41</f>
        <v>3234</v>
      </c>
      <c r="F53" s="96"/>
    </row>
    <row r="54" spans="1:6" x14ac:dyDescent="0.4">
      <c r="A54" s="90"/>
      <c r="B54" s="91" t="s">
        <v>135</v>
      </c>
      <c r="C54" s="97">
        <f>LPG!H42</f>
        <v>3287</v>
      </c>
      <c r="F54" s="96"/>
    </row>
    <row r="55" spans="1:6" x14ac:dyDescent="0.4">
      <c r="A55" s="90"/>
      <c r="B55" s="91" t="s">
        <v>136</v>
      </c>
      <c r="C55" s="97">
        <f>LPG!H43</f>
        <v>3351</v>
      </c>
      <c r="F55" s="96"/>
    </row>
    <row r="56" spans="1:6" x14ac:dyDescent="0.4">
      <c r="B56" s="91" t="s">
        <v>137</v>
      </c>
      <c r="C56" s="97">
        <f>LPG!H44</f>
        <v>3398</v>
      </c>
      <c r="F56" s="96"/>
    </row>
    <row r="57" spans="1:6" x14ac:dyDescent="0.4">
      <c r="B57" s="91" t="s">
        <v>138</v>
      </c>
      <c r="C57" s="97">
        <f>LPG!H45</f>
        <v>3454</v>
      </c>
      <c r="F57" s="96"/>
    </row>
    <row r="58" spans="1:6" x14ac:dyDescent="0.4">
      <c r="B58" s="91" t="s">
        <v>139</v>
      </c>
      <c r="C58" s="97">
        <f>LPG!H46</f>
        <v>3497</v>
      </c>
      <c r="F58" s="96"/>
    </row>
    <row r="59" spans="1:6" x14ac:dyDescent="0.4">
      <c r="B59" s="91" t="s">
        <v>140</v>
      </c>
      <c r="C59" s="97">
        <f>LPG!H47</f>
        <v>3579</v>
      </c>
      <c r="F59" s="96"/>
    </row>
    <row r="60" spans="1:6" x14ac:dyDescent="0.4">
      <c r="B60" s="91" t="s">
        <v>141</v>
      </c>
      <c r="C60" s="97">
        <f>LPG!H48</f>
        <v>3612</v>
      </c>
      <c r="F60" s="96"/>
    </row>
    <row r="61" spans="1:6" x14ac:dyDescent="0.4">
      <c r="B61" s="91" t="s">
        <v>142</v>
      </c>
      <c r="C61" s="97">
        <f>LPG!H49</f>
        <v>3660</v>
      </c>
      <c r="F61" s="96"/>
    </row>
    <row r="62" spans="1:6" x14ac:dyDescent="0.4">
      <c r="B62" s="91" t="s">
        <v>143</v>
      </c>
      <c r="C62" s="97">
        <f>LPG!H50</f>
        <v>3625</v>
      </c>
      <c r="F62" s="96"/>
    </row>
    <row r="63" spans="1:6" x14ac:dyDescent="0.4">
      <c r="B63" s="91" t="s">
        <v>144</v>
      </c>
      <c r="C63" s="97">
        <f>LPG!H51</f>
        <v>3599</v>
      </c>
      <c r="F63" s="96"/>
    </row>
    <row r="64" spans="1:6" x14ac:dyDescent="0.4">
      <c r="B64" s="91" t="s">
        <v>145</v>
      </c>
      <c r="C64" s="97">
        <f>LPG!H52</f>
        <v>3705</v>
      </c>
      <c r="F64" s="96"/>
    </row>
    <row r="65" spans="2:6" x14ac:dyDescent="0.4">
      <c r="B65" s="91" t="s">
        <v>146</v>
      </c>
      <c r="C65" s="97">
        <f>LPG!H53</f>
        <v>3287</v>
      </c>
      <c r="F65" s="96"/>
    </row>
    <row r="66" spans="2:6" x14ac:dyDescent="0.4">
      <c r="B66" s="91" t="s">
        <v>147</v>
      </c>
      <c r="C66" s="97">
        <f>LPG!H54</f>
        <v>3351</v>
      </c>
      <c r="F66" s="96"/>
    </row>
    <row r="67" spans="2:6" x14ac:dyDescent="0.4">
      <c r="B67" s="91" t="s">
        <v>148</v>
      </c>
      <c r="C67" s="97">
        <f>LPG!H55</f>
        <v>3454</v>
      </c>
      <c r="F67" s="96"/>
    </row>
    <row r="68" spans="2:6" x14ac:dyDescent="0.4">
      <c r="B68" s="91" t="s">
        <v>149</v>
      </c>
      <c r="C68" s="97">
        <f>LPG!H56</f>
        <v>3497</v>
      </c>
      <c r="F68" s="96"/>
    </row>
    <row r="69" spans="2:6" x14ac:dyDescent="0.4">
      <c r="B69" s="91" t="s">
        <v>75</v>
      </c>
      <c r="C69" s="97">
        <f>LPG!H57</f>
        <v>3579</v>
      </c>
      <c r="F69" s="96"/>
    </row>
    <row r="70" spans="2:6" x14ac:dyDescent="0.4">
      <c r="B70" s="91" t="s">
        <v>150</v>
      </c>
      <c r="C70" s="97">
        <f>LPG!H58</f>
        <v>3612</v>
      </c>
      <c r="F70" s="96"/>
    </row>
    <row r="71" spans="2:6" x14ac:dyDescent="0.4">
      <c r="B71" s="91" t="s">
        <v>151</v>
      </c>
      <c r="C71" s="97">
        <f>LPG!H59</f>
        <v>3660</v>
      </c>
      <c r="F71" s="96"/>
    </row>
    <row r="72" spans="2:6" x14ac:dyDescent="0.4">
      <c r="B72" s="91" t="s">
        <v>152</v>
      </c>
      <c r="C72" s="97">
        <f>LPG!H60</f>
        <v>3705</v>
      </c>
      <c r="F72" s="96"/>
    </row>
    <row r="73" spans="2:6" x14ac:dyDescent="0.4">
      <c r="B73" s="91" t="s">
        <v>153</v>
      </c>
      <c r="C73" s="97">
        <f>LPG!H63</f>
        <v>3331</v>
      </c>
      <c r="F73" s="96"/>
    </row>
    <row r="74" spans="2:6" x14ac:dyDescent="0.4">
      <c r="B74" s="91" t="s">
        <v>154</v>
      </c>
      <c r="C74" s="97">
        <f>LPG!H64</f>
        <v>3406</v>
      </c>
      <c r="F74" s="96"/>
    </row>
    <row r="75" spans="2:6" x14ac:dyDescent="0.4">
      <c r="B75" s="91" t="s">
        <v>155</v>
      </c>
      <c r="C75" s="97">
        <f>LPG!H65</f>
        <v>3461</v>
      </c>
      <c r="F75" s="96"/>
    </row>
    <row r="76" spans="2:6" x14ac:dyDescent="0.4">
      <c r="B76" s="91" t="s">
        <v>156</v>
      </c>
      <c r="C76" s="97">
        <f>LPG!H66</f>
        <v>3453</v>
      </c>
      <c r="F76" s="96"/>
    </row>
    <row r="77" spans="2:6" x14ac:dyDescent="0.4">
      <c r="B77" s="91" t="s">
        <v>157</v>
      </c>
      <c r="C77" s="97">
        <f>LPG!H67</f>
        <v>3477</v>
      </c>
      <c r="F77" s="96"/>
    </row>
    <row r="78" spans="2:6" x14ac:dyDescent="0.4">
      <c r="B78" s="91" t="s">
        <v>158</v>
      </c>
      <c r="C78" s="97">
        <f>LPG!H68</f>
        <v>3475</v>
      </c>
      <c r="F78" s="96"/>
    </row>
    <row r="79" spans="2:6" x14ac:dyDescent="0.4">
      <c r="B79" s="92" t="s">
        <v>159</v>
      </c>
      <c r="C79" s="97">
        <f>LPG!H69</f>
        <v>3526</v>
      </c>
      <c r="F79" s="98"/>
    </row>
    <row r="80" spans="2:6" x14ac:dyDescent="0.4">
      <c r="C80" s="99"/>
      <c r="D80" s="99"/>
      <c r="E80" s="98"/>
      <c r="F80" s="98"/>
    </row>
    <row r="81" spans="1:6" x14ac:dyDescent="0.4">
      <c r="A81" s="88">
        <v>3</v>
      </c>
      <c r="B81" s="88" t="s">
        <v>160</v>
      </c>
      <c r="F81" s="96"/>
    </row>
    <row r="82" spans="1:6" ht="33.5" customHeight="1" x14ac:dyDescent="0.4">
      <c r="A82" s="166"/>
      <c r="B82" s="320" t="s">
        <v>194</v>
      </c>
      <c r="C82" s="320"/>
      <c r="D82" s="320"/>
      <c r="E82" s="320"/>
      <c r="F82" s="320"/>
    </row>
    <row r="83" spans="1:6" x14ac:dyDescent="0.4">
      <c r="A83" s="221"/>
    </row>
    <row r="84" spans="1:6" x14ac:dyDescent="0.4">
      <c r="A84" s="221"/>
    </row>
    <row r="85" spans="1:6" x14ac:dyDescent="0.4">
      <c r="A85" s="221"/>
      <c r="B85" s="88"/>
    </row>
    <row r="86" spans="1:6" x14ac:dyDescent="0.4">
      <c r="A86" s="221"/>
      <c r="B86" s="88"/>
    </row>
  </sheetData>
  <mergeCells count="10">
    <mergeCell ref="B82:F82"/>
    <mergeCell ref="A1:E1"/>
    <mergeCell ref="A5:F5"/>
    <mergeCell ref="A6:F6"/>
    <mergeCell ref="A11:D11"/>
    <mergeCell ref="E11:F11"/>
    <mergeCell ref="B14:F14"/>
    <mergeCell ref="B16:F16"/>
    <mergeCell ref="B8:F10"/>
    <mergeCell ref="B12:F12"/>
  </mergeCells>
  <phoneticPr fontId="12" type="noConversion"/>
  <pageMargins left="0.75" right="0.75" top="1" bottom="1" header="0.5" footer="0.5"/>
  <pageSetup paperSize="9" scale="76" fitToHeight="0" orientation="portrait" r:id="rId1"/>
  <headerFooter alignWithMargins="0"/>
  <rowBreaks count="1" manualBreakCount="1">
    <brk id="46" max="5" man="1"/>
  </rowBreaks>
  <customProperties>
    <customPr name="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tabSelected="1" view="pageBreakPreview" topLeftCell="A24" zoomScaleNormal="100" zoomScaleSheetLayoutView="100" workbookViewId="0">
      <selection activeCell="A5" sqref="A5:F5"/>
    </sheetView>
  </sheetViews>
  <sheetFormatPr defaultColWidth="9" defaultRowHeight="16" x14ac:dyDescent="0.4"/>
  <cols>
    <col min="1" max="1" width="15.33203125" style="104" bestFit="1" customWidth="1"/>
    <col min="2" max="2" width="12.33203125" style="104" customWidth="1"/>
    <col min="3" max="5" width="14.58203125" style="104" customWidth="1"/>
    <col min="6" max="6" width="20.75" style="104" customWidth="1"/>
    <col min="7" max="7" width="15.75" style="104" customWidth="1"/>
    <col min="8" max="8" width="13.33203125" style="104" customWidth="1"/>
    <col min="9" max="16384" width="9" style="104"/>
  </cols>
  <sheetData>
    <row r="1" spans="1:8" x14ac:dyDescent="0.4">
      <c r="A1" s="355" t="s">
        <v>201</v>
      </c>
      <c r="B1" s="355"/>
      <c r="C1" s="355"/>
      <c r="D1" s="355"/>
      <c r="E1" s="355"/>
      <c r="F1" s="355"/>
      <c r="G1" s="103"/>
      <c r="H1" s="103"/>
    </row>
    <row r="3" spans="1:8" x14ac:dyDescent="0.4">
      <c r="B3" s="104" t="s">
        <v>182</v>
      </c>
      <c r="F3" s="101">
        <f>'LPG Regulations'!F3</f>
        <v>45965</v>
      </c>
    </row>
    <row r="5" spans="1:8" x14ac:dyDescent="0.4">
      <c r="A5" s="355" t="s">
        <v>101</v>
      </c>
      <c r="B5" s="355"/>
      <c r="C5" s="355"/>
      <c r="D5" s="355"/>
      <c r="E5" s="355"/>
      <c r="F5" s="355"/>
      <c r="G5" s="103"/>
      <c r="H5" s="103"/>
    </row>
    <row r="6" spans="1:8" x14ac:dyDescent="0.4">
      <c r="A6" s="355" t="s">
        <v>102</v>
      </c>
      <c r="B6" s="355"/>
      <c r="C6" s="355"/>
      <c r="D6" s="355"/>
      <c r="E6" s="355"/>
      <c r="F6" s="355"/>
      <c r="G6" s="103"/>
      <c r="H6" s="103"/>
    </row>
    <row r="7" spans="1:8" x14ac:dyDescent="0.4">
      <c r="A7" s="103"/>
      <c r="B7" s="103"/>
      <c r="C7" s="103"/>
      <c r="D7" s="103"/>
      <c r="E7" s="103"/>
      <c r="F7" s="103"/>
      <c r="G7" s="103"/>
      <c r="H7" s="225"/>
    </row>
    <row r="8" spans="1:8" x14ac:dyDescent="0.4">
      <c r="A8" s="356" t="s">
        <v>188</v>
      </c>
      <c r="B8" s="356"/>
      <c r="C8" s="356"/>
      <c r="D8" s="356"/>
      <c r="E8" s="356"/>
      <c r="F8" s="356"/>
      <c r="G8" s="103"/>
      <c r="H8" s="225"/>
    </row>
    <row r="10" spans="1:8" ht="27.5" customHeight="1" x14ac:dyDescent="0.4">
      <c r="A10" s="224"/>
      <c r="B10" s="323" t="s">
        <v>195</v>
      </c>
      <c r="C10" s="323"/>
      <c r="D10" s="323"/>
      <c r="E10" s="323"/>
      <c r="F10" s="323"/>
    </row>
    <row r="11" spans="1:8" ht="27.5" customHeight="1" x14ac:dyDescent="0.4">
      <c r="A11" s="224"/>
      <c r="B11" s="323"/>
      <c r="C11" s="323"/>
      <c r="D11" s="323"/>
      <c r="E11" s="323"/>
      <c r="F11" s="323"/>
    </row>
    <row r="12" spans="1:8" ht="49.15" customHeight="1" x14ac:dyDescent="0.4">
      <c r="A12" s="224"/>
      <c r="B12" s="323"/>
      <c r="C12" s="323"/>
      <c r="D12" s="323"/>
      <c r="E12" s="323"/>
      <c r="F12" s="323"/>
    </row>
    <row r="14" spans="1:8" x14ac:dyDescent="0.4">
      <c r="A14" s="103"/>
      <c r="B14" s="355" t="s">
        <v>103</v>
      </c>
      <c r="C14" s="355"/>
      <c r="D14" s="355"/>
      <c r="E14" s="355"/>
      <c r="F14" s="355"/>
      <c r="G14" s="226"/>
      <c r="H14" s="226"/>
    </row>
    <row r="15" spans="1:8" x14ac:dyDescent="0.4">
      <c r="A15" s="102"/>
      <c r="B15" s="103"/>
      <c r="C15" s="103"/>
      <c r="D15" s="103"/>
      <c r="E15" s="103"/>
      <c r="F15" s="103"/>
      <c r="G15" s="103"/>
      <c r="H15" s="103"/>
    </row>
    <row r="16" spans="1:8" x14ac:dyDescent="0.4">
      <c r="A16" s="165">
        <v>1</v>
      </c>
      <c r="B16" s="104" t="s">
        <v>172</v>
      </c>
    </row>
    <row r="17" spans="1:10" ht="15.5" customHeight="1" x14ac:dyDescent="0.4">
      <c r="A17" s="105"/>
      <c r="B17" s="323" t="s">
        <v>199</v>
      </c>
      <c r="C17" s="323"/>
      <c r="D17" s="323"/>
      <c r="E17" s="323"/>
      <c r="F17" s="323"/>
    </row>
    <row r="18" spans="1:10" x14ac:dyDescent="0.4">
      <c r="B18" s="323"/>
      <c r="C18" s="323"/>
      <c r="D18" s="323"/>
      <c r="E18" s="323"/>
      <c r="F18" s="323"/>
    </row>
    <row r="19" spans="1:10" x14ac:dyDescent="0.4">
      <c r="B19" s="323"/>
      <c r="C19" s="323"/>
      <c r="D19" s="323"/>
      <c r="E19" s="323"/>
      <c r="F19" s="323"/>
    </row>
    <row r="21" spans="1:10" ht="16.149999999999999" customHeight="1" x14ac:dyDescent="0.4">
      <c r="A21" s="104">
        <v>2</v>
      </c>
      <c r="B21" s="320" t="s">
        <v>200</v>
      </c>
      <c r="C21" s="320"/>
      <c r="D21" s="320"/>
      <c r="E21" s="320"/>
      <c r="F21" s="320"/>
    </row>
    <row r="22" spans="1:10" x14ac:dyDescent="0.4">
      <c r="B22" s="320"/>
      <c r="C22" s="320"/>
      <c r="D22" s="320"/>
      <c r="E22" s="320"/>
      <c r="F22" s="320"/>
    </row>
    <row r="23" spans="1:10" x14ac:dyDescent="0.4">
      <c r="B23" s="156"/>
    </row>
    <row r="24" spans="1:10" x14ac:dyDescent="0.4">
      <c r="A24" s="156">
        <v>3</v>
      </c>
      <c r="B24" s="358" t="s">
        <v>189</v>
      </c>
      <c r="C24" s="359"/>
      <c r="D24" s="359"/>
      <c r="E24" s="359"/>
      <c r="F24" s="360"/>
      <c r="G24" s="157"/>
      <c r="H24" s="157"/>
      <c r="I24" s="156"/>
      <c r="J24" s="156"/>
    </row>
    <row r="25" spans="1:10" x14ac:dyDescent="0.4">
      <c r="A25" s="156"/>
      <c r="B25" s="91"/>
      <c r="C25" s="357" t="s">
        <v>104</v>
      </c>
      <c r="D25" s="357"/>
      <c r="E25" s="163" t="s">
        <v>105</v>
      </c>
      <c r="F25" s="86"/>
      <c r="I25" s="158"/>
    </row>
    <row r="26" spans="1:10" x14ac:dyDescent="0.4">
      <c r="B26" s="91"/>
      <c r="C26" s="86" t="s">
        <v>106</v>
      </c>
      <c r="D26" s="86" t="s">
        <v>107</v>
      </c>
      <c r="E26" s="86" t="s">
        <v>106</v>
      </c>
      <c r="F26" s="86" t="s">
        <v>107</v>
      </c>
      <c r="I26" s="159"/>
    </row>
    <row r="27" spans="1:10" x14ac:dyDescent="0.4">
      <c r="B27" s="91" t="s">
        <v>108</v>
      </c>
      <c r="C27" s="95">
        <f>Petrol!K11</f>
        <v>2014</v>
      </c>
      <c r="D27" s="95">
        <f>Petrol!K84</f>
        <v>2029</v>
      </c>
      <c r="E27" s="95">
        <f>C27</f>
        <v>2014</v>
      </c>
      <c r="F27" s="95">
        <f>Petrol!K156</f>
        <v>2029</v>
      </c>
      <c r="I27" s="160"/>
    </row>
    <row r="28" spans="1:10" x14ac:dyDescent="0.4">
      <c r="B28" s="91" t="s">
        <v>109</v>
      </c>
      <c r="C28" s="95">
        <f>Petrol!K12</f>
        <v>2020</v>
      </c>
      <c r="D28" s="95">
        <f>Petrol!K85</f>
        <v>2035</v>
      </c>
      <c r="E28" s="95">
        <f t="shared" ref="E28:E51" si="0">C28</f>
        <v>2020</v>
      </c>
      <c r="F28" s="95">
        <f>Petrol!K157</f>
        <v>2035</v>
      </c>
      <c r="I28" s="160"/>
    </row>
    <row r="29" spans="1:10" x14ac:dyDescent="0.4">
      <c r="B29" s="91" t="s">
        <v>110</v>
      </c>
      <c r="C29" s="95">
        <f>Petrol!K13</f>
        <v>2026</v>
      </c>
      <c r="D29" s="95">
        <f>Petrol!K86</f>
        <v>2041</v>
      </c>
      <c r="E29" s="95">
        <f t="shared" si="0"/>
        <v>2026</v>
      </c>
      <c r="F29" s="95">
        <f>Petrol!K158</f>
        <v>2041</v>
      </c>
      <c r="I29" s="160"/>
    </row>
    <row r="30" spans="1:10" x14ac:dyDescent="0.4">
      <c r="B30" s="91" t="s">
        <v>111</v>
      </c>
      <c r="C30" s="95">
        <f>Petrol!K14</f>
        <v>2034</v>
      </c>
      <c r="D30" s="95">
        <f>Petrol!K87</f>
        <v>2049</v>
      </c>
      <c r="E30" s="95">
        <f t="shared" si="0"/>
        <v>2034</v>
      </c>
      <c r="F30" s="95">
        <f>Petrol!K159</f>
        <v>2049</v>
      </c>
      <c r="I30" s="160"/>
    </row>
    <row r="31" spans="1:10" x14ac:dyDescent="0.4">
      <c r="B31" s="91" t="s">
        <v>112</v>
      </c>
      <c r="C31" s="95">
        <f>Petrol!K15</f>
        <v>2044</v>
      </c>
      <c r="D31" s="95">
        <f>Petrol!K88</f>
        <v>2059</v>
      </c>
      <c r="E31" s="95">
        <f t="shared" si="0"/>
        <v>2044</v>
      </c>
      <c r="F31" s="95">
        <f>Petrol!K160</f>
        <v>2059</v>
      </c>
      <c r="I31" s="160"/>
    </row>
    <row r="32" spans="1:10" x14ac:dyDescent="0.4">
      <c r="B32" s="91" t="s">
        <v>113</v>
      </c>
      <c r="C32" s="95">
        <f>Petrol!K16</f>
        <v>2059</v>
      </c>
      <c r="D32" s="95">
        <f>Petrol!K89</f>
        <v>2074</v>
      </c>
      <c r="E32" s="95">
        <f t="shared" si="0"/>
        <v>2059</v>
      </c>
      <c r="F32" s="95">
        <f>Petrol!K161</f>
        <v>2074</v>
      </c>
      <c r="I32" s="160"/>
    </row>
    <row r="33" spans="2:9" x14ac:dyDescent="0.4">
      <c r="B33" s="91" t="s">
        <v>114</v>
      </c>
      <c r="C33" s="95">
        <f>Petrol!K17</f>
        <v>2073</v>
      </c>
      <c r="D33" s="95">
        <f>Petrol!K90</f>
        <v>2088</v>
      </c>
      <c r="E33" s="95">
        <f t="shared" si="0"/>
        <v>2073</v>
      </c>
      <c r="F33" s="95">
        <f>Petrol!K162</f>
        <v>2088</v>
      </c>
      <c r="I33" s="160"/>
    </row>
    <row r="34" spans="2:9" x14ac:dyDescent="0.4">
      <c r="B34" s="91" t="s">
        <v>115</v>
      </c>
      <c r="C34" s="95">
        <f>Petrol!K18</f>
        <v>2099</v>
      </c>
      <c r="D34" s="95">
        <f>Petrol!K91</f>
        <v>2114</v>
      </c>
      <c r="E34" s="95">
        <f t="shared" si="0"/>
        <v>2099</v>
      </c>
      <c r="F34" s="95">
        <f>Petrol!K163</f>
        <v>2114</v>
      </c>
      <c r="I34" s="160"/>
    </row>
    <row r="35" spans="2:9" x14ac:dyDescent="0.4">
      <c r="B35" s="91" t="s">
        <v>116</v>
      </c>
      <c r="C35" s="95">
        <f>Petrol!K19</f>
        <v>2126</v>
      </c>
      <c r="D35" s="95">
        <f>Petrol!K92</f>
        <v>2141</v>
      </c>
      <c r="E35" s="95">
        <f t="shared" si="0"/>
        <v>2126</v>
      </c>
      <c r="F35" s="95">
        <f>Petrol!K164</f>
        <v>2141</v>
      </c>
      <c r="I35" s="160"/>
    </row>
    <row r="36" spans="2:9" x14ac:dyDescent="0.4">
      <c r="B36" s="91" t="s">
        <v>117</v>
      </c>
      <c r="C36" s="95">
        <f>Petrol!K20</f>
        <v>2133</v>
      </c>
      <c r="D36" s="95">
        <f>Petrol!K93</f>
        <v>2148</v>
      </c>
      <c r="E36" s="95">
        <f t="shared" si="0"/>
        <v>2133</v>
      </c>
      <c r="F36" s="95">
        <f>Petrol!K165</f>
        <v>2148</v>
      </c>
      <c r="I36" s="160"/>
    </row>
    <row r="37" spans="2:9" x14ac:dyDescent="0.4">
      <c r="B37" s="91" t="s">
        <v>118</v>
      </c>
      <c r="C37" s="95">
        <f>Petrol!K21</f>
        <v>2184</v>
      </c>
      <c r="D37" s="95">
        <f>Petrol!K94</f>
        <v>2199</v>
      </c>
      <c r="E37" s="95">
        <f t="shared" si="0"/>
        <v>2184</v>
      </c>
      <c r="F37" s="95">
        <f>Petrol!K166</f>
        <v>2199</v>
      </c>
      <c r="I37" s="160"/>
    </row>
    <row r="38" spans="2:9" x14ac:dyDescent="0.4">
      <c r="B38" s="91" t="s">
        <v>119</v>
      </c>
      <c r="C38" s="95">
        <f>Petrol!K22</f>
        <v>2191</v>
      </c>
      <c r="D38" s="95">
        <f>Petrol!K95</f>
        <v>2206</v>
      </c>
      <c r="E38" s="95">
        <f t="shared" si="0"/>
        <v>2191</v>
      </c>
      <c r="F38" s="95">
        <f>Petrol!K167</f>
        <v>2206</v>
      </c>
      <c r="I38" s="160"/>
    </row>
    <row r="39" spans="2:9" x14ac:dyDescent="0.4">
      <c r="B39" s="91" t="s">
        <v>120</v>
      </c>
      <c r="C39" s="95">
        <f>Petrol!K23</f>
        <v>2146</v>
      </c>
      <c r="D39" s="95">
        <f>Petrol!K96</f>
        <v>2161</v>
      </c>
      <c r="E39" s="95">
        <f t="shared" si="0"/>
        <v>2146</v>
      </c>
      <c r="F39" s="95">
        <f>Petrol!K168</f>
        <v>2161</v>
      </c>
      <c r="I39" s="160"/>
    </row>
    <row r="40" spans="2:9" x14ac:dyDescent="0.4">
      <c r="B40" s="91" t="s">
        <v>121</v>
      </c>
      <c r="C40" s="95">
        <f>Petrol!K24</f>
        <v>2192</v>
      </c>
      <c r="D40" s="95">
        <f>Petrol!K97</f>
        <v>2207</v>
      </c>
      <c r="E40" s="95">
        <f t="shared" si="0"/>
        <v>2192</v>
      </c>
      <c r="F40" s="95">
        <f>Petrol!K169</f>
        <v>2207</v>
      </c>
      <c r="I40" s="160"/>
    </row>
    <row r="41" spans="2:9" x14ac:dyDescent="0.4">
      <c r="B41" s="91" t="s">
        <v>122</v>
      </c>
      <c r="C41" s="95">
        <f>Petrol!K25</f>
        <v>2180</v>
      </c>
      <c r="D41" s="95">
        <f>Petrol!K98</f>
        <v>2195</v>
      </c>
      <c r="E41" s="95">
        <f t="shared" si="0"/>
        <v>2180</v>
      </c>
      <c r="F41" s="95">
        <f>Petrol!K170</f>
        <v>2195</v>
      </c>
      <c r="I41" s="160"/>
    </row>
    <row r="42" spans="2:9" x14ac:dyDescent="0.4">
      <c r="B42" s="91" t="s">
        <v>123</v>
      </c>
      <c r="C42" s="95">
        <f>Petrol!K26</f>
        <v>2073</v>
      </c>
      <c r="D42" s="95">
        <f>Petrol!K99</f>
        <v>2088</v>
      </c>
      <c r="E42" s="95">
        <f t="shared" si="0"/>
        <v>2073</v>
      </c>
      <c r="F42" s="95">
        <f>Petrol!K171</f>
        <v>2088</v>
      </c>
      <c r="I42" s="160"/>
    </row>
    <row r="43" spans="2:9" x14ac:dyDescent="0.4">
      <c r="B43" s="91" t="s">
        <v>70</v>
      </c>
      <c r="C43" s="95">
        <f>Petrol!K27</f>
        <v>2180</v>
      </c>
      <c r="D43" s="95">
        <f>Petrol!K100</f>
        <v>2195</v>
      </c>
      <c r="E43" s="95">
        <f t="shared" si="0"/>
        <v>2180</v>
      </c>
      <c r="F43" s="95">
        <f>Petrol!K172</f>
        <v>2195</v>
      </c>
      <c r="I43" s="160"/>
    </row>
    <row r="44" spans="2:9" x14ac:dyDescent="0.4">
      <c r="B44" s="91" t="s">
        <v>124</v>
      </c>
      <c r="C44" s="95">
        <f>Petrol!K30</f>
        <v>2035</v>
      </c>
      <c r="D44" s="95">
        <f>Petrol!K103</f>
        <v>2050</v>
      </c>
      <c r="E44" s="95">
        <f t="shared" si="0"/>
        <v>2035</v>
      </c>
      <c r="F44" s="95">
        <f>Petrol!K175</f>
        <v>2050</v>
      </c>
      <c r="I44" s="160"/>
    </row>
    <row r="45" spans="2:9" x14ac:dyDescent="0.4">
      <c r="B45" s="91" t="s">
        <v>125</v>
      </c>
      <c r="C45" s="95">
        <f>Petrol!K31</f>
        <v>2049</v>
      </c>
      <c r="D45" s="95">
        <f>Petrol!K104</f>
        <v>2064</v>
      </c>
      <c r="E45" s="95">
        <f t="shared" si="0"/>
        <v>2049</v>
      </c>
      <c r="F45" s="95">
        <f>Petrol!K176</f>
        <v>2064</v>
      </c>
      <c r="I45" s="160"/>
    </row>
    <row r="46" spans="2:9" x14ac:dyDescent="0.4">
      <c r="B46" s="91" t="s">
        <v>126</v>
      </c>
      <c r="C46" s="95">
        <f>Petrol!K32</f>
        <v>2041</v>
      </c>
      <c r="D46" s="95">
        <f>Petrol!K105</f>
        <v>2056</v>
      </c>
      <c r="E46" s="95">
        <f t="shared" si="0"/>
        <v>2041</v>
      </c>
      <c r="F46" s="95">
        <f>Petrol!K177</f>
        <v>2056</v>
      </c>
      <c r="I46" s="160"/>
    </row>
    <row r="47" spans="2:9" x14ac:dyDescent="0.4">
      <c r="B47" s="91" t="s">
        <v>127</v>
      </c>
      <c r="C47" s="95">
        <f>Petrol!K33</f>
        <v>2054</v>
      </c>
      <c r="D47" s="95">
        <f>Petrol!K106</f>
        <v>2069</v>
      </c>
      <c r="E47" s="95">
        <f t="shared" si="0"/>
        <v>2054</v>
      </c>
      <c r="F47" s="95">
        <f>Petrol!K178</f>
        <v>2069</v>
      </c>
      <c r="I47" s="160"/>
    </row>
    <row r="48" spans="2:9" x14ac:dyDescent="0.4">
      <c r="B48" s="91" t="s">
        <v>128</v>
      </c>
      <c r="C48" s="95">
        <f>Petrol!K34</f>
        <v>2070</v>
      </c>
      <c r="D48" s="95">
        <f>Petrol!K107</f>
        <v>2085</v>
      </c>
      <c r="E48" s="95">
        <f t="shared" si="0"/>
        <v>2070</v>
      </c>
      <c r="F48" s="95">
        <f>Petrol!K179</f>
        <v>2085</v>
      </c>
      <c r="I48" s="160"/>
    </row>
    <row r="49" spans="1:10" x14ac:dyDescent="0.4">
      <c r="B49" s="91" t="s">
        <v>129</v>
      </c>
      <c r="C49" s="95">
        <f>Petrol!K35</f>
        <v>2066</v>
      </c>
      <c r="D49" s="95">
        <f>Petrol!K108</f>
        <v>2081</v>
      </c>
      <c r="E49" s="95">
        <f t="shared" si="0"/>
        <v>2066</v>
      </c>
      <c r="F49" s="95">
        <f>Petrol!K180</f>
        <v>2081</v>
      </c>
      <c r="I49" s="160"/>
    </row>
    <row r="50" spans="1:10" x14ac:dyDescent="0.4">
      <c r="A50" s="162"/>
      <c r="B50" s="91" t="s">
        <v>130</v>
      </c>
      <c r="C50" s="95">
        <f>Petrol!K36</f>
        <v>2081</v>
      </c>
      <c r="D50" s="95">
        <f>Petrol!K109</f>
        <v>2096</v>
      </c>
      <c r="E50" s="95">
        <f t="shared" si="0"/>
        <v>2081</v>
      </c>
      <c r="F50" s="95">
        <f>Petrol!K181</f>
        <v>2096</v>
      </c>
      <c r="I50" s="160"/>
    </row>
    <row r="51" spans="1:10" x14ac:dyDescent="0.4">
      <c r="B51" s="91" t="s">
        <v>131</v>
      </c>
      <c r="C51" s="95">
        <f>Petrol!K37</f>
        <v>2087</v>
      </c>
      <c r="D51" s="95">
        <f>Petrol!K110</f>
        <v>2102</v>
      </c>
      <c r="E51" s="95">
        <f t="shared" si="0"/>
        <v>2087</v>
      </c>
      <c r="F51" s="95">
        <f>Petrol!K182</f>
        <v>2102</v>
      </c>
      <c r="I51" s="160"/>
    </row>
    <row r="52" spans="1:10" x14ac:dyDescent="0.4">
      <c r="B52" s="89"/>
      <c r="C52" s="89"/>
      <c r="D52" s="89"/>
      <c r="E52" s="89"/>
      <c r="F52" s="89"/>
    </row>
    <row r="53" spans="1:10" x14ac:dyDescent="0.4">
      <c r="B53" s="89"/>
      <c r="C53" s="89"/>
      <c r="D53" s="89"/>
      <c r="E53" s="89"/>
      <c r="F53" s="89"/>
    </row>
    <row r="54" spans="1:10" x14ac:dyDescent="0.4">
      <c r="B54" s="361" t="str">
        <f>B24</f>
        <v>Petrol price zones</v>
      </c>
      <c r="C54" s="361"/>
      <c r="D54" s="361"/>
      <c r="E54" s="361"/>
      <c r="F54" s="361"/>
      <c r="G54" s="157"/>
      <c r="H54" s="157"/>
      <c r="I54" s="156"/>
      <c r="J54" s="156"/>
    </row>
    <row r="55" spans="1:10" x14ac:dyDescent="0.4">
      <c r="A55" s="156"/>
      <c r="B55" s="91"/>
      <c r="C55" s="357" t="s">
        <v>104</v>
      </c>
      <c r="D55" s="357"/>
      <c r="E55" s="163" t="s">
        <v>105</v>
      </c>
      <c r="F55" s="86"/>
      <c r="I55" s="158"/>
    </row>
    <row r="56" spans="1:10" x14ac:dyDescent="0.4">
      <c r="B56" s="91"/>
      <c r="C56" s="86" t="s">
        <v>106</v>
      </c>
      <c r="D56" s="86" t="s">
        <v>107</v>
      </c>
      <c r="E56" s="86" t="s">
        <v>106</v>
      </c>
      <c r="F56" s="86" t="s">
        <v>107</v>
      </c>
      <c r="I56" s="159"/>
    </row>
    <row r="57" spans="1:10" x14ac:dyDescent="0.4">
      <c r="B57" s="91" t="s">
        <v>132</v>
      </c>
      <c r="C57" s="97">
        <f>Petrol!K38</f>
        <v>2100</v>
      </c>
      <c r="D57" s="95">
        <f>Petrol!K111</f>
        <v>2115</v>
      </c>
      <c r="E57" s="164">
        <f>C57</f>
        <v>2100</v>
      </c>
      <c r="F57" s="97">
        <f>Petrol!K183</f>
        <v>2115</v>
      </c>
      <c r="I57" s="160"/>
    </row>
    <row r="58" spans="1:10" x14ac:dyDescent="0.4">
      <c r="B58" s="91" t="s">
        <v>133</v>
      </c>
      <c r="C58" s="97">
        <f>Petrol!K41</f>
        <v>2060</v>
      </c>
      <c r="D58" s="95">
        <f>Petrol!K114</f>
        <v>2075</v>
      </c>
      <c r="E58" s="164">
        <f t="shared" ref="E58:E85" si="1">C58</f>
        <v>2060</v>
      </c>
      <c r="F58" s="97">
        <f>Petrol!K186</f>
        <v>2075</v>
      </c>
      <c r="I58" s="160"/>
    </row>
    <row r="59" spans="1:10" x14ac:dyDescent="0.4">
      <c r="B59" s="91" t="s">
        <v>134</v>
      </c>
      <c r="C59" s="97">
        <f>Petrol!K42</f>
        <v>2070</v>
      </c>
      <c r="D59" s="95">
        <f>Petrol!K115</f>
        <v>2085</v>
      </c>
      <c r="E59" s="164">
        <f t="shared" si="1"/>
        <v>2070</v>
      </c>
      <c r="F59" s="97">
        <f>Petrol!K187</f>
        <v>2085</v>
      </c>
      <c r="I59" s="160"/>
    </row>
    <row r="60" spans="1:10" x14ac:dyDescent="0.4">
      <c r="A60" s="156"/>
      <c r="B60" s="91" t="s">
        <v>135</v>
      </c>
      <c r="C60" s="97">
        <f>Petrol!K43</f>
        <v>2087</v>
      </c>
      <c r="D60" s="95">
        <f>Petrol!K116</f>
        <v>2102</v>
      </c>
      <c r="E60" s="164">
        <f t="shared" si="1"/>
        <v>2087</v>
      </c>
      <c r="F60" s="97">
        <f>Petrol!K188</f>
        <v>2102</v>
      </c>
      <c r="I60" s="160"/>
    </row>
    <row r="61" spans="1:10" x14ac:dyDescent="0.4">
      <c r="A61" s="156"/>
      <c r="B61" s="91" t="s">
        <v>136</v>
      </c>
      <c r="C61" s="97">
        <f>Petrol!K44</f>
        <v>2105</v>
      </c>
      <c r="D61" s="95">
        <f>Petrol!K117</f>
        <v>2120</v>
      </c>
      <c r="E61" s="164">
        <f t="shared" si="1"/>
        <v>2105</v>
      </c>
      <c r="F61" s="97">
        <f>Petrol!K189</f>
        <v>2120</v>
      </c>
      <c r="I61" s="160"/>
    </row>
    <row r="62" spans="1:10" x14ac:dyDescent="0.4">
      <c r="B62" s="91" t="s">
        <v>137</v>
      </c>
      <c r="C62" s="97">
        <f>Petrol!K45</f>
        <v>2097</v>
      </c>
      <c r="D62" s="95">
        <f>Petrol!K118</f>
        <v>2112</v>
      </c>
      <c r="E62" s="164">
        <f t="shared" si="1"/>
        <v>2097</v>
      </c>
      <c r="F62" s="97">
        <f>Petrol!K190</f>
        <v>2112</v>
      </c>
      <c r="I62" s="160"/>
    </row>
    <row r="63" spans="1:10" x14ac:dyDescent="0.4">
      <c r="B63" s="91" t="s">
        <v>138</v>
      </c>
      <c r="C63" s="97">
        <f>Petrol!K46</f>
        <v>2118</v>
      </c>
      <c r="D63" s="95">
        <f>Petrol!K119</f>
        <v>2133</v>
      </c>
      <c r="E63" s="164">
        <f t="shared" si="1"/>
        <v>2118</v>
      </c>
      <c r="F63" s="97">
        <f>Petrol!K191</f>
        <v>2133</v>
      </c>
      <c r="I63" s="160"/>
    </row>
    <row r="64" spans="1:10" x14ac:dyDescent="0.4">
      <c r="B64" s="91" t="s">
        <v>139</v>
      </c>
      <c r="C64" s="97">
        <f>Petrol!K47</f>
        <v>2142</v>
      </c>
      <c r="D64" s="95">
        <f>Petrol!K120</f>
        <v>2157</v>
      </c>
      <c r="E64" s="164">
        <f t="shared" si="1"/>
        <v>2142</v>
      </c>
      <c r="F64" s="97">
        <f>Petrol!K192</f>
        <v>2157</v>
      </c>
      <c r="I64" s="160"/>
    </row>
    <row r="65" spans="2:9" x14ac:dyDescent="0.4">
      <c r="B65" s="91" t="s">
        <v>140</v>
      </c>
      <c r="C65" s="97">
        <f>Petrol!K48</f>
        <v>2148</v>
      </c>
      <c r="D65" s="95">
        <f>Petrol!K121</f>
        <v>2163</v>
      </c>
      <c r="E65" s="164">
        <f t="shared" si="1"/>
        <v>2148</v>
      </c>
      <c r="F65" s="97">
        <f>Petrol!K193</f>
        <v>2163</v>
      </c>
      <c r="I65" s="160"/>
    </row>
    <row r="66" spans="2:9" x14ac:dyDescent="0.4">
      <c r="B66" s="91" t="s">
        <v>141</v>
      </c>
      <c r="C66" s="97">
        <f>Petrol!K49</f>
        <v>2168</v>
      </c>
      <c r="D66" s="95">
        <f>Petrol!K122</f>
        <v>2183</v>
      </c>
      <c r="E66" s="164">
        <f t="shared" si="1"/>
        <v>2168</v>
      </c>
      <c r="F66" s="97">
        <f>Petrol!K194</f>
        <v>2183</v>
      </c>
      <c r="I66" s="160"/>
    </row>
    <row r="67" spans="2:9" x14ac:dyDescent="0.4">
      <c r="B67" s="91" t="s">
        <v>142</v>
      </c>
      <c r="C67" s="97">
        <f>Petrol!K50</f>
        <v>2194</v>
      </c>
      <c r="D67" s="95">
        <f>Petrol!K123</f>
        <v>2209</v>
      </c>
      <c r="E67" s="164">
        <f t="shared" si="1"/>
        <v>2194</v>
      </c>
      <c r="F67" s="97">
        <f>Petrol!K195</f>
        <v>2209</v>
      </c>
      <c r="I67" s="160"/>
    </row>
    <row r="68" spans="2:9" x14ac:dyDescent="0.4">
      <c r="B68" s="91" t="s">
        <v>143</v>
      </c>
      <c r="C68" s="97">
        <f>Petrol!K51</f>
        <v>2170</v>
      </c>
      <c r="D68" s="95">
        <f>Petrol!K124</f>
        <v>2185</v>
      </c>
      <c r="E68" s="164">
        <f t="shared" si="1"/>
        <v>2170</v>
      </c>
      <c r="F68" s="97">
        <f>Petrol!K196</f>
        <v>2185</v>
      </c>
      <c r="I68" s="160"/>
    </row>
    <row r="69" spans="2:9" x14ac:dyDescent="0.4">
      <c r="B69" s="91" t="s">
        <v>144</v>
      </c>
      <c r="C69" s="97">
        <f>Petrol!K52</f>
        <v>2173</v>
      </c>
      <c r="D69" s="95">
        <f>Petrol!K125</f>
        <v>2188</v>
      </c>
      <c r="E69" s="164">
        <f t="shared" si="1"/>
        <v>2173</v>
      </c>
      <c r="F69" s="97">
        <f>Petrol!K197</f>
        <v>2188</v>
      </c>
      <c r="I69" s="160"/>
    </row>
    <row r="70" spans="2:9" x14ac:dyDescent="0.4">
      <c r="B70" s="91" t="s">
        <v>145</v>
      </c>
      <c r="C70" s="97">
        <f>Petrol!K53</f>
        <v>2191</v>
      </c>
      <c r="D70" s="95">
        <f>Petrol!K126</f>
        <v>2206</v>
      </c>
      <c r="E70" s="164">
        <f t="shared" si="1"/>
        <v>2191</v>
      </c>
      <c r="F70" s="97">
        <f>Petrol!K198</f>
        <v>2206</v>
      </c>
      <c r="I70" s="160"/>
    </row>
    <row r="71" spans="2:9" x14ac:dyDescent="0.4">
      <c r="B71" s="91" t="s">
        <v>146</v>
      </c>
      <c r="C71" s="97">
        <f>Petrol!K54</f>
        <v>2087</v>
      </c>
      <c r="D71" s="95">
        <f>Petrol!K127</f>
        <v>2102</v>
      </c>
      <c r="E71" s="164">
        <f t="shared" si="1"/>
        <v>2087</v>
      </c>
      <c r="F71" s="97">
        <f>Petrol!K199</f>
        <v>2102</v>
      </c>
      <c r="I71" s="160"/>
    </row>
    <row r="72" spans="2:9" x14ac:dyDescent="0.4">
      <c r="B72" s="91" t="s">
        <v>147</v>
      </c>
      <c r="C72" s="97">
        <f>Petrol!K55</f>
        <v>2105</v>
      </c>
      <c r="D72" s="95">
        <f>Petrol!K128</f>
        <v>2120</v>
      </c>
      <c r="E72" s="164">
        <f t="shared" si="1"/>
        <v>2105</v>
      </c>
      <c r="F72" s="97">
        <f>Petrol!K200</f>
        <v>2120</v>
      </c>
      <c r="I72" s="160"/>
    </row>
    <row r="73" spans="2:9" x14ac:dyDescent="0.4">
      <c r="B73" s="91" t="s">
        <v>148</v>
      </c>
      <c r="C73" s="97">
        <f>Petrol!K56</f>
        <v>2117</v>
      </c>
      <c r="D73" s="95">
        <f>Petrol!K129</f>
        <v>2132</v>
      </c>
      <c r="E73" s="164">
        <f t="shared" si="1"/>
        <v>2117</v>
      </c>
      <c r="F73" s="97">
        <f>Petrol!K201</f>
        <v>2132</v>
      </c>
      <c r="I73" s="160"/>
    </row>
    <row r="74" spans="2:9" x14ac:dyDescent="0.4">
      <c r="B74" s="91" t="s">
        <v>149</v>
      </c>
      <c r="C74" s="97">
        <f>Petrol!K57</f>
        <v>2142</v>
      </c>
      <c r="D74" s="95">
        <f>Petrol!K130</f>
        <v>2157</v>
      </c>
      <c r="E74" s="164">
        <f t="shared" si="1"/>
        <v>2142</v>
      </c>
      <c r="F74" s="97">
        <f>Petrol!K202</f>
        <v>2157</v>
      </c>
      <c r="I74" s="160"/>
    </row>
    <row r="75" spans="2:9" x14ac:dyDescent="0.4">
      <c r="B75" s="91" t="s">
        <v>75</v>
      </c>
      <c r="C75" s="97">
        <f>Petrol!K58</f>
        <v>2148</v>
      </c>
      <c r="D75" s="95">
        <f>Petrol!K131</f>
        <v>2163</v>
      </c>
      <c r="E75" s="164">
        <f t="shared" si="1"/>
        <v>2148</v>
      </c>
      <c r="F75" s="97">
        <f>Petrol!K203</f>
        <v>2163</v>
      </c>
      <c r="I75" s="160"/>
    </row>
    <row r="76" spans="2:9" x14ac:dyDescent="0.4">
      <c r="B76" s="91" t="s">
        <v>150</v>
      </c>
      <c r="C76" s="97">
        <f>Petrol!K59</f>
        <v>2168</v>
      </c>
      <c r="D76" s="95">
        <f>Petrol!K132</f>
        <v>2183</v>
      </c>
      <c r="E76" s="164">
        <f t="shared" si="1"/>
        <v>2168</v>
      </c>
      <c r="F76" s="97">
        <f>Petrol!K204</f>
        <v>2183</v>
      </c>
      <c r="I76" s="160"/>
    </row>
    <row r="77" spans="2:9" x14ac:dyDescent="0.4">
      <c r="B77" s="91" t="s">
        <v>151</v>
      </c>
      <c r="C77" s="97">
        <f>Petrol!K60</f>
        <v>2194</v>
      </c>
      <c r="D77" s="95">
        <f>Petrol!K133</f>
        <v>2209</v>
      </c>
      <c r="E77" s="164">
        <f t="shared" si="1"/>
        <v>2194</v>
      </c>
      <c r="F77" s="97">
        <f>Petrol!K205</f>
        <v>2209</v>
      </c>
      <c r="I77" s="160"/>
    </row>
    <row r="78" spans="2:9" x14ac:dyDescent="0.4">
      <c r="B78" s="91" t="s">
        <v>152</v>
      </c>
      <c r="C78" s="97">
        <f>Petrol!K61</f>
        <v>2191</v>
      </c>
      <c r="D78" s="95">
        <f>Petrol!K134</f>
        <v>2206</v>
      </c>
      <c r="E78" s="164">
        <f t="shared" si="1"/>
        <v>2191</v>
      </c>
      <c r="F78" s="97">
        <f>Petrol!K206</f>
        <v>2206</v>
      </c>
      <c r="I78" s="160"/>
    </row>
    <row r="79" spans="2:9" x14ac:dyDescent="0.4">
      <c r="B79" s="91" t="s">
        <v>153</v>
      </c>
      <c r="C79" s="97">
        <f>Petrol!K64</f>
        <v>2100</v>
      </c>
      <c r="D79" s="95">
        <f>Petrol!K137</f>
        <v>2115</v>
      </c>
      <c r="E79" s="164">
        <f t="shared" si="1"/>
        <v>2100</v>
      </c>
      <c r="F79" s="97">
        <f>Petrol!K209</f>
        <v>2115</v>
      </c>
      <c r="I79" s="160"/>
    </row>
    <row r="80" spans="2:9" x14ac:dyDescent="0.4">
      <c r="B80" s="91" t="s">
        <v>154</v>
      </c>
      <c r="C80" s="97">
        <f>Petrol!K65</f>
        <v>2126</v>
      </c>
      <c r="D80" s="95">
        <f>Petrol!K138</f>
        <v>2141</v>
      </c>
      <c r="E80" s="164">
        <f t="shared" si="1"/>
        <v>2126</v>
      </c>
      <c r="F80" s="97">
        <f>Petrol!K210</f>
        <v>2141</v>
      </c>
      <c r="I80" s="160"/>
    </row>
    <row r="81" spans="1:9" x14ac:dyDescent="0.4">
      <c r="B81" s="91" t="s">
        <v>155</v>
      </c>
      <c r="C81" s="97">
        <f>Petrol!K66</f>
        <v>2145</v>
      </c>
      <c r="D81" s="95">
        <f>Petrol!K139</f>
        <v>2160</v>
      </c>
      <c r="E81" s="164">
        <f t="shared" si="1"/>
        <v>2145</v>
      </c>
      <c r="F81" s="97">
        <f>Petrol!K211</f>
        <v>2160</v>
      </c>
      <c r="I81" s="160"/>
    </row>
    <row r="82" spans="1:9" x14ac:dyDescent="0.4">
      <c r="B82" s="91" t="s">
        <v>156</v>
      </c>
      <c r="C82" s="97">
        <f>Petrol!K67</f>
        <v>2142</v>
      </c>
      <c r="D82" s="95">
        <f>Petrol!K140</f>
        <v>2157</v>
      </c>
      <c r="E82" s="164">
        <f t="shared" si="1"/>
        <v>2142</v>
      </c>
      <c r="F82" s="97">
        <f>Petrol!K212</f>
        <v>2157</v>
      </c>
      <c r="I82" s="160"/>
    </row>
    <row r="83" spans="1:9" x14ac:dyDescent="0.4">
      <c r="B83" s="91" t="s">
        <v>157</v>
      </c>
      <c r="C83" s="97">
        <f>Petrol!K68</f>
        <v>2151</v>
      </c>
      <c r="D83" s="95">
        <f>Petrol!K141</f>
        <v>2166</v>
      </c>
      <c r="E83" s="164">
        <f t="shared" si="1"/>
        <v>2151</v>
      </c>
      <c r="F83" s="97">
        <f>Petrol!K213</f>
        <v>2166</v>
      </c>
      <c r="I83" s="160"/>
    </row>
    <row r="84" spans="1:9" x14ac:dyDescent="0.4">
      <c r="B84" s="91" t="s">
        <v>158</v>
      </c>
      <c r="C84" s="97">
        <f>Petrol!K69</f>
        <v>2150</v>
      </c>
      <c r="D84" s="95">
        <f>Petrol!K142</f>
        <v>2165</v>
      </c>
      <c r="E84" s="164">
        <f t="shared" si="1"/>
        <v>2150</v>
      </c>
      <c r="F84" s="97">
        <f>Petrol!K214</f>
        <v>2165</v>
      </c>
      <c r="I84" s="160"/>
    </row>
    <row r="85" spans="1:9" x14ac:dyDescent="0.4">
      <c r="B85" s="92" t="s">
        <v>159</v>
      </c>
      <c r="C85" s="97">
        <f>Petrol!K70</f>
        <v>2168</v>
      </c>
      <c r="D85" s="95">
        <f>Petrol!K143</f>
        <v>2183</v>
      </c>
      <c r="E85" s="164">
        <f t="shared" si="1"/>
        <v>2168</v>
      </c>
      <c r="F85" s="97">
        <f>Petrol!K215</f>
        <v>2183</v>
      </c>
      <c r="I85" s="161"/>
    </row>
    <row r="86" spans="1:9" x14ac:dyDescent="0.4">
      <c r="C86" s="162"/>
      <c r="D86" s="162"/>
      <c r="E86" s="161"/>
      <c r="F86" s="161"/>
      <c r="G86" s="161"/>
      <c r="H86" s="161"/>
    </row>
    <row r="87" spans="1:9" x14ac:dyDescent="0.4">
      <c r="A87" s="225">
        <v>4</v>
      </c>
      <c r="B87" s="225" t="s">
        <v>160</v>
      </c>
      <c r="F87" s="160"/>
    </row>
    <row r="88" spans="1:9" ht="37.15" customHeight="1" x14ac:dyDescent="0.4">
      <c r="A88" s="165"/>
      <c r="B88" s="320" t="str">
        <f>'LPG Regulations'!B82</f>
        <v>These Regulations will come into operation at 00h01 on 05 November 2025.</v>
      </c>
      <c r="C88" s="320"/>
      <c r="D88" s="320"/>
      <c r="E88" s="320"/>
      <c r="F88" s="320"/>
      <c r="G88" s="227"/>
      <c r="H88" s="225"/>
      <c r="I88" s="225"/>
    </row>
    <row r="89" spans="1:9" x14ac:dyDescent="0.4">
      <c r="A89" s="228"/>
    </row>
    <row r="90" spans="1:9" x14ac:dyDescent="0.4">
      <c r="A90" s="228"/>
      <c r="B90" s="225"/>
    </row>
    <row r="91" spans="1:9" x14ac:dyDescent="0.4">
      <c r="A91" s="228"/>
      <c r="B91" s="225"/>
    </row>
  </sheetData>
  <mergeCells count="13">
    <mergeCell ref="C25:D25"/>
    <mergeCell ref="C55:D55"/>
    <mergeCell ref="B24:F24"/>
    <mergeCell ref="B54:F54"/>
    <mergeCell ref="B88:F88"/>
    <mergeCell ref="B14:F14"/>
    <mergeCell ref="B17:F19"/>
    <mergeCell ref="B21:F22"/>
    <mergeCell ref="A1:F1"/>
    <mergeCell ref="A5:F5"/>
    <mergeCell ref="A6:F6"/>
    <mergeCell ref="A8:F8"/>
    <mergeCell ref="B10:F12"/>
  </mergeCells>
  <phoneticPr fontId="12"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e51ae38-c16c-4a2d-aae6-e1da4a3226e2">
      <Terms xmlns="http://schemas.microsoft.com/office/infopath/2007/PartnerControls"/>
    </lcf76f155ced4ddcb4097134ff3c332f>
    <TaxCatchAll xmlns="7e71308a-8503-4254-8eb4-3c0ab724e5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DF98DC9D5C0142B092C6E7BB432A50" ma:contentTypeVersion="13" ma:contentTypeDescription="Create a new document." ma:contentTypeScope="" ma:versionID="d6c7925423ad961bcd485067c60dbeef">
  <xsd:schema xmlns:xsd="http://www.w3.org/2001/XMLSchema" xmlns:xs="http://www.w3.org/2001/XMLSchema" xmlns:p="http://schemas.microsoft.com/office/2006/metadata/properties" xmlns:ns2="ee51ae38-c16c-4a2d-aae6-e1da4a3226e2" xmlns:ns3="7e71308a-8503-4254-8eb4-3c0ab724e590" targetNamespace="http://schemas.microsoft.com/office/2006/metadata/properties" ma:root="true" ma:fieldsID="8f601fadc518e8787c43f225d43fd3bf" ns2:_="" ns3:_="">
    <xsd:import namespace="ee51ae38-c16c-4a2d-aae6-e1da4a3226e2"/>
    <xsd:import namespace="7e71308a-8503-4254-8eb4-3c0ab724e59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51ae38-c16c-4a2d-aae6-e1da4a3226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7baf10e-4f3c-4caa-9356-6c01b787af2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71308a-8503-4254-8eb4-3c0ab724e59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11ff5ca-7742-4b62-b0d2-a5cfa32f2798}" ma:internalName="TaxCatchAll" ma:showField="CatchAllData" ma:web="7e71308a-8503-4254-8eb4-3c0ab724e5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2.xml><?xml version="1.0" encoding="utf-8"?>
<ds:datastoreItem xmlns:ds="http://schemas.openxmlformats.org/officeDocument/2006/customXml" ds:itemID="{989CBF0E-13B8-4482-9307-C576BF8FD405}">
  <ds:schemaRefs>
    <ds:schemaRef ds:uri="http://schemas.openxmlformats.org/package/2006/metadata/core-properties"/>
    <ds:schemaRef ds:uri="c5ed7bc1-035d-4ee9-bb95-aed389bae083"/>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dcmitype/"/>
    <ds:schemaRef ds:uri="http://purl.org/dc/terms/"/>
    <ds:schemaRef ds:uri="http://purl.org/dc/elements/1.1/"/>
    <ds:schemaRef ds:uri="ee51ae38-c16c-4a2d-aae6-e1da4a3226e2"/>
    <ds:schemaRef ds:uri="7e71308a-8503-4254-8eb4-3c0ab724e590"/>
  </ds:schemaRefs>
</ds:datastoreItem>
</file>

<file path=customXml/itemProps3.xml><?xml version="1.0" encoding="utf-8"?>
<ds:datastoreItem xmlns:ds="http://schemas.openxmlformats.org/officeDocument/2006/customXml" ds:itemID="{845EAD6A-DBB4-4689-827B-0428C34466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51ae38-c16c-4a2d-aae6-e1da4a3226e2"/>
    <ds:schemaRef ds:uri="7e71308a-8503-4254-8eb4-3c0ab724e5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LPG Regulations Saldanh Bay</vt:lpstr>
      <vt:lpstr>LPG Saldanh Bay</vt: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'LPG Regulations Saldanh Bay'!Print_Area</vt:lpstr>
      <vt:lpstr>'LPG Saldanh Bay'!Print_Area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Papali Bakane</cp:lastModifiedBy>
  <cp:lastPrinted>2025-02-28T10:25:04Z</cp:lastPrinted>
  <dcterms:created xsi:type="dcterms:W3CDTF">1999-04-30T13:31:58Z</dcterms:created>
  <dcterms:modified xsi:type="dcterms:W3CDTF">2025-11-03T10:51:33Z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0x0101003BDF98DC9D5C0142B092C6E7BB432A50</vt:lpwstr>
  </property>
  <property fmtid="{D5CDD505-2E9C-101B-9397-08002B2CF9AE}" pid="3" name="MediaServiceImageTags">
    <vt:lpwstr/>
  </property>
</Properties>
</file>